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1" activeTab="0"/>
  </bookViews>
  <sheets>
    <sheet name="Stundenplan WS 2011" sheetId="1" r:id="rId1"/>
    <sheet name="Veranstaltungen" sheetId="2" r:id="rId2"/>
    <sheet name="Backend + Einstellungen" sheetId="3" r:id="rId3"/>
  </sheets>
  <definedNames/>
  <calcPr fullCalcOnLoad="1"/>
</workbook>
</file>

<file path=xl/sharedStrings.xml><?xml version="1.0" encoding="utf-8"?>
<sst xmlns="http://schemas.openxmlformats.org/spreadsheetml/2006/main" count="335" uniqueCount="168">
  <si>
    <t xml:space="preserve">Zeit </t>
  </si>
  <si>
    <t>Montag</t>
  </si>
  <si>
    <t>Dienstag</t>
  </si>
  <si>
    <t>Mittwoch</t>
  </si>
  <si>
    <t>Donnerstag</t>
  </si>
  <si>
    <t>Freitag</t>
  </si>
  <si>
    <t>8-9</t>
  </si>
  <si>
    <t>x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</si>
  <si>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</si>
  <si>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</si>
  <si>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</si>
  <si>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</si>
  <si>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</si>
  <si>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</si>
  <si>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</si>
  <si>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</si>
  <si>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</si>
  <si>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</si>
  <si>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</si>
  <si>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Stand: 03.10.2010</t>
  </si>
  <si>
    <t>Modul</t>
  </si>
  <si>
    <t>SWS</t>
  </si>
  <si>
    <t>8</t>
  </si>
  <si>
    <t xml:space="preserve">Nr. </t>
  </si>
  <si>
    <t>Dozent/in</t>
  </si>
  <si>
    <t>Pers.</t>
  </si>
  <si>
    <t>Std</t>
  </si>
  <si>
    <t>Raum</t>
  </si>
  <si>
    <t>Zeit</t>
  </si>
  <si>
    <t>Themen / Anmerkungen</t>
  </si>
  <si>
    <t>belegt</t>
  </si>
  <si>
    <t>nicht belegbar</t>
  </si>
  <si>
    <t>nicht zu belegen</t>
  </si>
  <si>
    <t>Tages-ID</t>
  </si>
  <si>
    <t>Mo</t>
  </si>
  <si>
    <t>Di</t>
  </si>
  <si>
    <t>Mi</t>
  </si>
  <si>
    <t>Do</t>
  </si>
  <si>
    <t>Fr</t>
  </si>
  <si>
    <t>Sa</t>
  </si>
  <si>
    <t>Marker:</t>
  </si>
  <si>
    <t>Grenze 1</t>
  </si>
  <si>
    <t>Grenze 2</t>
  </si>
  <si>
    <t>Grenze 3</t>
  </si>
  <si>
    <t>A</t>
  </si>
  <si>
    <t>Lübeck</t>
  </si>
  <si>
    <t>Dietrun</t>
  </si>
  <si>
    <t>F</t>
  </si>
  <si>
    <t>DO</t>
  </si>
  <si>
    <t>-</t>
  </si>
  <si>
    <t>Brigitte</t>
  </si>
  <si>
    <t>E</t>
  </si>
  <si>
    <t>FR</t>
  </si>
  <si>
    <t>B</t>
  </si>
  <si>
    <t>202/3</t>
  </si>
  <si>
    <t>MO</t>
  </si>
  <si>
    <t>MI</t>
  </si>
  <si>
    <t>DI</t>
  </si>
  <si>
    <t>Sauer</t>
  </si>
  <si>
    <t>Stefanie</t>
  </si>
  <si>
    <t>Astrid</t>
  </si>
  <si>
    <t>Dick</t>
  </si>
  <si>
    <t>Judith</t>
  </si>
  <si>
    <t>Jürjens</t>
  </si>
  <si>
    <t>3.1</t>
  </si>
  <si>
    <t>3.1a</t>
  </si>
  <si>
    <t>Klinische Psychologie</t>
  </si>
  <si>
    <t>Sozialpsychiatrie</t>
  </si>
  <si>
    <t>3.1b</t>
  </si>
  <si>
    <t>Recht in besonderen Lagen</t>
  </si>
  <si>
    <t>3.1c</t>
  </si>
  <si>
    <t>Schnittstellen</t>
  </si>
  <si>
    <t>3.1d</t>
  </si>
  <si>
    <t>3.2</t>
  </si>
  <si>
    <t>Methodik sozialpädagogischen Arbeitens in exemplarischen Handlungsfeldern der Sozialen Arbeit</t>
  </si>
  <si>
    <t>3.2a</t>
  </si>
  <si>
    <t>Beratung im sozialpädagogischen Kontext</t>
  </si>
  <si>
    <t>Soziale Arbeit mit Gruppen</t>
  </si>
  <si>
    <t>3.2b</t>
  </si>
  <si>
    <t>Soziale Arbeit im Gemeinwesen</t>
  </si>
  <si>
    <t>3.2c</t>
  </si>
  <si>
    <t>Torsten</t>
  </si>
  <si>
    <t>Kratz</t>
  </si>
  <si>
    <t>Podschus</t>
  </si>
  <si>
    <t>Jan</t>
  </si>
  <si>
    <t>Höltge</t>
  </si>
  <si>
    <t>Margit</t>
  </si>
  <si>
    <t>Hohls</t>
  </si>
  <si>
    <t>Moritz</t>
  </si>
  <si>
    <t>Sebastian</t>
  </si>
  <si>
    <t>Scherer</t>
  </si>
  <si>
    <t>Herbert</t>
  </si>
  <si>
    <t>Westermann</t>
  </si>
  <si>
    <t>Bernd</t>
  </si>
  <si>
    <t>Steffens</t>
  </si>
  <si>
    <t>Birgit</t>
  </si>
  <si>
    <t>Wießmeier</t>
  </si>
  <si>
    <t>Wessel</t>
  </si>
  <si>
    <t>Ute E.</t>
  </si>
  <si>
    <t>Runge</t>
  </si>
  <si>
    <t>Markus</t>
  </si>
  <si>
    <t>8-12 A301 Klinische Psychologie Lübeck</t>
  </si>
  <si>
    <t>Soziale Arbeit mit psychisch und psychiatrisch kranken und alten Menschen</t>
  </si>
  <si>
    <t>Beratung im sozialp. Kontext</t>
  </si>
  <si>
    <t>Hannelore Graul-von</t>
  </si>
  <si>
    <t>14-16 A307 Sozialpsychiatrie Podschus</t>
  </si>
  <si>
    <t>16-18 A308 Sozialpsychiatrie Podschus</t>
  </si>
  <si>
    <t>16-18 A315 Schnittstellen Scherer</t>
  </si>
  <si>
    <t>18-20 A316 Schnittstellen Westermann</t>
  </si>
  <si>
    <t>8-12 A323 Soziale Arbeit Wessel</t>
  </si>
  <si>
    <t>Strück</t>
  </si>
  <si>
    <t>Schmid</t>
  </si>
  <si>
    <t>Corinna</t>
  </si>
  <si>
    <t>Paruch</t>
  </si>
  <si>
    <t>Julia</t>
  </si>
  <si>
    <t>209/10</t>
  </si>
  <si>
    <t>C</t>
  </si>
  <si>
    <t>Eyser</t>
  </si>
  <si>
    <t>Johanna</t>
  </si>
  <si>
    <t>3.1e</t>
  </si>
  <si>
    <t>Rafi</t>
  </si>
  <si>
    <t>Anusheh</t>
  </si>
  <si>
    <t>14. täglich</t>
  </si>
  <si>
    <t>Tschernay</t>
  </si>
  <si>
    <t>Viktoria</t>
  </si>
  <si>
    <t>Nagie</t>
  </si>
  <si>
    <t>Nadja</t>
  </si>
  <si>
    <t>Fritsch</t>
  </si>
  <si>
    <t>Konstantin</t>
  </si>
  <si>
    <t>Bahn</t>
  </si>
  <si>
    <t>Maren</t>
  </si>
  <si>
    <t>Teke</t>
  </si>
  <si>
    <t>Gülay</t>
  </si>
  <si>
    <t>Engelmann-Pilger</t>
  </si>
  <si>
    <t>Niklas</t>
  </si>
  <si>
    <t>102/3</t>
  </si>
  <si>
    <t>Sanli</t>
  </si>
  <si>
    <t>Bahar</t>
  </si>
  <si>
    <t>Güleryüz</t>
  </si>
  <si>
    <t>Burak</t>
  </si>
  <si>
    <t>12-16 A302 Klinische Psychologie Strünck</t>
  </si>
  <si>
    <t>12-16 A303 Klinische Psychologie Schmid</t>
  </si>
  <si>
    <t>16-20 A304 Klinische Psychologie Paruch</t>
  </si>
  <si>
    <t>10-12 A305 Sozialpsychiatrie Kratz</t>
  </si>
  <si>
    <t>12-14 A306 Sozialpsychiatrie Kratz</t>
  </si>
  <si>
    <t>8-11 A309 Recht Dick</t>
  </si>
  <si>
    <t>8-11 A310 Recht Höltge</t>
  </si>
  <si>
    <t>8-11 A311 Recht Hohls</t>
  </si>
  <si>
    <t>16-29 A312 Recht Schear</t>
  </si>
  <si>
    <t>18-20 A300 Vorlesung Recht Rafi</t>
  </si>
  <si>
    <t>10-12 A313 Schnittstellen Tschernay</t>
  </si>
  <si>
    <t>08-12 A314 Schnittstellen Moritz</t>
  </si>
  <si>
    <t>8-12 A317 Beratung Steffens</t>
  </si>
  <si>
    <t>16-20 A318 Beratung Nagie</t>
  </si>
  <si>
    <t>12-16 A319 Beratung Wießmeyer</t>
  </si>
  <si>
    <t>12-16 A320 Beratung Sauer</t>
  </si>
  <si>
    <t>12-16 A321 Soziale Arbeit Fritsch</t>
  </si>
  <si>
    <t>16-20 A324 Soziale Arbeit Teke</t>
  </si>
  <si>
    <t>16-20 A325 Soziale Arbeit Engelmann-Pilger</t>
  </si>
  <si>
    <t>8-12 A326 Soziale Arbeit Gemeinwesen Sanli</t>
  </si>
  <si>
    <t>12-16 A327 Soziale Arbeit Gemeinwesen Güleryüz</t>
  </si>
  <si>
    <t>12-16 A328 Soziale Arbeit Gemeinwesen Runge</t>
  </si>
  <si>
    <t>12-16 A329 Soziale Arbeit Gemeinswesen Jürjens</t>
  </si>
  <si>
    <t>Vorlesung Recht</t>
  </si>
  <si>
    <t>16-20 A322 Soziale Arbeit Bahn</t>
  </si>
  <si>
    <t>ACHTUNG Kurs findet auch an einem Samstag statt</t>
  </si>
  <si>
    <t>Kurs läuft vom 11. Nov. Bis 13. Januar</t>
  </si>
  <si>
    <t>Bitte die verschiedenen Vorlseungstage au dem Vorlesungsverzeichnis entnehmen!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</si>
</sst>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-BoldMT"/>
      <family val="2"/>
    </font>
    <font>
      <b/>
      <sz val="10"/>
      <name val="Arial"/>
      <family val="2"/>
    </font>
    <font>
      <b/>
      <sz val="10"/>
      <name val="Arial-BoldMT"/>
      <family val="2"/>
    </font>
    <font>
      <sz val="8"/>
      <name val="Arial-BoldM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31"/>
      </left>
      <right style="thin">
        <color indexed="8"/>
      </right>
      <top style="hair">
        <color indexed="31"/>
      </top>
      <bottom style="hair">
        <color indexed="31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thin">
        <color indexed="11"/>
      </bottom>
    </border>
    <border>
      <left/>
      <right/>
      <top style="hair">
        <color indexed="55"/>
      </top>
      <bottom style="thin">
        <color indexed="11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>
        <color indexed="55"/>
      </top>
      <bottom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/>
      <right style="hair"/>
      <top style="medium"/>
      <bottom/>
    </border>
    <border>
      <left/>
      <right style="hair"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medium"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0" applyNumberFormat="0" applyBorder="0" applyAlignment="0">
      <protection locked="0"/>
    </xf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36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9" applyNumberFormat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>
      <alignment horizontal="center"/>
    </xf>
    <xf numFmtId="49" fontId="7" fillId="44" borderId="0" xfId="0" applyNumberFormat="1" applyFont="1" applyFill="1" applyAlignment="1">
      <alignment horizontal="center" shrinkToFit="1"/>
    </xf>
    <xf numFmtId="0" fontId="0" fillId="0" borderId="0" xfId="0" applyFont="1" applyAlignment="1">
      <alignment horizontal="center"/>
    </xf>
    <xf numFmtId="0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3" fillId="44" borderId="0" xfId="0" applyFont="1" applyFill="1" applyAlignment="1">
      <alignment horizontal="center" shrinkToFit="1"/>
    </xf>
    <xf numFmtId="0" fontId="8" fillId="44" borderId="0" xfId="0" applyNumberFormat="1" applyFont="1" applyFill="1" applyAlignment="1">
      <alignment horizontal="center" shrinkToFit="1"/>
    </xf>
    <xf numFmtId="49" fontId="8" fillId="44" borderId="0" xfId="0" applyNumberFormat="1" applyFont="1" applyFill="1" applyAlignment="1">
      <alignment horizontal="center" shrinkToFit="1"/>
    </xf>
    <xf numFmtId="0" fontId="0" fillId="0" borderId="0" xfId="0" applyNumberForma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5" xfId="0" applyNumberFormat="1" applyBorder="1" applyAlignment="1" applyProtection="1">
      <alignment horizontal="center"/>
      <protection hidden="1"/>
    </xf>
    <xf numFmtId="49" fontId="0" fillId="0" borderId="16" xfId="0" applyNumberFormat="1" applyBorder="1" applyAlignment="1" applyProtection="1">
      <alignment/>
      <protection hidden="1"/>
    </xf>
    <xf numFmtId="49" fontId="4" fillId="45" borderId="16" xfId="55" applyNumberFormat="1" applyFont="1" applyFill="1" applyBorder="1" applyAlignment="1" applyProtection="1">
      <alignment vertical="center" wrapText="1"/>
      <protection hidden="1"/>
    </xf>
    <xf numFmtId="49" fontId="4" fillId="46" borderId="16" xfId="40" applyNumberFormat="1" applyFont="1" applyFill="1" applyBorder="1" applyAlignment="1" applyProtection="1">
      <alignment horizontal="center" vertical="center" wrapText="1"/>
      <protection hidden="1"/>
    </xf>
    <xf numFmtId="49" fontId="4" fillId="47" borderId="16" xfId="51" applyNumberFormat="1" applyFont="1" applyFill="1" applyBorder="1" applyAlignment="1" applyProtection="1">
      <alignment vertical="center" wrapText="1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49" fontId="5" fillId="0" borderId="16" xfId="0" applyNumberFormat="1" applyFont="1" applyBorder="1" applyAlignment="1" applyProtection="1">
      <alignment horizontal="center"/>
      <protection hidden="1"/>
    </xf>
    <xf numFmtId="49" fontId="5" fillId="0" borderId="16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164" fontId="0" fillId="0" borderId="17" xfId="0" applyNumberFormat="1" applyFont="1" applyBorder="1" applyAlignment="1" applyProtection="1">
      <alignment horizontal="left"/>
      <protection hidden="1"/>
    </xf>
    <xf numFmtId="49" fontId="3" fillId="0" borderId="16" xfId="0" applyNumberFormat="1" applyFont="1" applyBorder="1" applyAlignment="1" applyProtection="1">
      <alignment/>
      <protection hidden="1"/>
    </xf>
    <xf numFmtId="164" fontId="6" fillId="28" borderId="18" xfId="0" applyNumberFormat="1" applyFont="1" applyFill="1" applyBorder="1" applyAlignment="1" applyProtection="1">
      <alignment horizontal="center"/>
      <protection hidden="1"/>
    </xf>
    <xf numFmtId="49" fontId="3" fillId="46" borderId="16" xfId="0" applyNumberFormat="1" applyFont="1" applyFill="1" applyBorder="1" applyAlignment="1" applyProtection="1">
      <alignment/>
      <protection hidden="1"/>
    </xf>
    <xf numFmtId="164" fontId="6" fillId="48" borderId="17" xfId="0" applyNumberFormat="1" applyFont="1" applyFill="1" applyBorder="1" applyAlignment="1" applyProtection="1">
      <alignment horizontal="center"/>
      <protection hidden="1"/>
    </xf>
    <xf numFmtId="49" fontId="5" fillId="46" borderId="16" xfId="0" applyNumberFormat="1" applyFont="1" applyFill="1" applyBorder="1" applyAlignment="1" applyProtection="1">
      <alignment/>
      <protection hidden="1"/>
    </xf>
    <xf numFmtId="164" fontId="6" fillId="28" borderId="18" xfId="0" applyNumberFormat="1" applyFont="1" applyFill="1" applyBorder="1" applyAlignment="1" applyProtection="1">
      <alignment horizontal="center" vertical="center"/>
      <protection hidden="1"/>
    </xf>
    <xf numFmtId="164" fontId="5" fillId="0" borderId="17" xfId="0" applyNumberFormat="1" applyFont="1" applyBorder="1" applyAlignment="1" applyProtection="1">
      <alignment horizontal="center"/>
      <protection hidden="1"/>
    </xf>
    <xf numFmtId="1" fontId="3" fillId="0" borderId="16" xfId="0" applyNumberFormat="1" applyFont="1" applyBorder="1" applyAlignment="1" applyProtection="1">
      <alignment horizontal="center"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49" fontId="5" fillId="0" borderId="15" xfId="0" applyNumberFormat="1" applyFont="1" applyBorder="1" applyAlignment="1" applyProtection="1">
      <alignment horizontal="center"/>
      <protection hidden="1"/>
    </xf>
    <xf numFmtId="49" fontId="5" fillId="0" borderId="15" xfId="0" applyNumberFormat="1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49" fontId="4" fillId="46" borderId="20" xfId="40" applyNumberFormat="1" applyFont="1" applyFill="1" applyBorder="1" applyAlignment="1" applyProtection="1">
      <alignment horizontal="center" vertical="center" wrapText="1"/>
      <protection hidden="1"/>
    </xf>
    <xf numFmtId="49" fontId="4" fillId="46" borderId="15" xfId="40" applyNumberFormat="1" applyFont="1" applyFill="1" applyBorder="1" applyAlignment="1" applyProtection="1">
      <alignment horizontal="center" vertical="center" wrapText="1"/>
      <protection hidden="1"/>
    </xf>
    <xf numFmtId="49" fontId="4" fillId="46" borderId="21" xfId="40" applyNumberFormat="1" applyFont="1" applyFill="1" applyBorder="1" applyAlignment="1" applyProtection="1">
      <alignment horizontal="center" vertical="center" wrapText="1"/>
      <protection hidden="1"/>
    </xf>
    <xf numFmtId="49" fontId="4" fillId="46" borderId="22" xfId="40" applyNumberFormat="1" applyFont="1" applyFill="1" applyBorder="1" applyAlignment="1" applyProtection="1">
      <alignment horizontal="center" vertical="center" wrapText="1"/>
      <protection hidden="1"/>
    </xf>
    <xf numFmtId="49" fontId="0" fillId="49" borderId="0" xfId="51" applyNumberFormat="1" applyFont="1" applyFill="1" applyAlignment="1">
      <alignment horizontal="center"/>
    </xf>
    <xf numFmtId="49" fontId="9" fillId="49" borderId="0" xfId="51" applyNumberFormat="1" applyFont="1" applyFill="1" applyAlignment="1">
      <alignment horizontal="center" shrinkToFit="1"/>
    </xf>
    <xf numFmtId="49" fontId="0" fillId="50" borderId="0" xfId="51" applyNumberFormat="1" applyFont="1" applyFill="1" applyAlignment="1">
      <alignment horizontal="center"/>
    </xf>
    <xf numFmtId="49" fontId="0" fillId="51" borderId="0" xfId="51" applyNumberFormat="1" applyFont="1" applyFill="1" applyAlignment="1">
      <alignment horizontal="center"/>
    </xf>
    <xf numFmtId="49" fontId="0" fillId="52" borderId="0" xfId="51" applyNumberFormat="1" applyFont="1" applyFill="1" applyAlignment="1">
      <alignment horizontal="center"/>
    </xf>
    <xf numFmtId="0" fontId="0" fillId="52" borderId="0" xfId="51" applyFont="1" applyFill="1" applyAlignment="1">
      <alignment horizontal="center"/>
    </xf>
    <xf numFmtId="49" fontId="0" fillId="47" borderId="23" xfId="51" applyNumberFormat="1" applyFont="1" applyFill="1" applyBorder="1" applyAlignment="1">
      <alignment horizontal="center"/>
    </xf>
    <xf numFmtId="49" fontId="9" fillId="47" borderId="24" xfId="51" applyNumberFormat="1" applyFont="1" applyFill="1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0" fillId="53" borderId="23" xfId="52" applyNumberFormat="1" applyFont="1" applyFill="1" applyBorder="1" applyAlignment="1">
      <alignment horizontal="center"/>
    </xf>
    <xf numFmtId="49" fontId="0" fillId="53" borderId="24" xfId="52" applyNumberFormat="1" applyFont="1" applyFill="1" applyBorder="1" applyAlignment="1">
      <alignment horizontal="center"/>
    </xf>
    <xf numFmtId="49" fontId="3" fillId="0" borderId="17" xfId="0" applyNumberFormat="1" applyFont="1" applyBorder="1" applyAlignment="1" applyProtection="1">
      <alignment/>
      <protection hidden="1"/>
    </xf>
    <xf numFmtId="49" fontId="5" fillId="0" borderId="26" xfId="0" applyNumberFormat="1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49" fontId="5" fillId="0" borderId="26" xfId="0" applyNumberFormat="1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49" fontId="0" fillId="54" borderId="0" xfId="52" applyNumberFormat="1" applyFont="1" applyFill="1" applyAlignment="1">
      <alignment horizontal="center"/>
    </xf>
    <xf numFmtId="49" fontId="0" fillId="55" borderId="0" xfId="52" applyNumberFormat="1" applyFont="1" applyFill="1" applyAlignment="1">
      <alignment horizontal="center"/>
    </xf>
    <xf numFmtId="49" fontId="0" fillId="56" borderId="0" xfId="52" applyNumberFormat="1" applyFont="1" applyFill="1" applyAlignment="1">
      <alignment horizontal="center"/>
    </xf>
    <xf numFmtId="49" fontId="4" fillId="46" borderId="27" xfId="40" applyNumberFormat="1" applyFont="1" applyFill="1" applyBorder="1" applyAlignment="1" applyProtection="1">
      <alignment horizontal="center" vertical="center" wrapText="1"/>
      <protection hidden="1"/>
    </xf>
    <xf numFmtId="49" fontId="4" fillId="46" borderId="28" xfId="40" applyNumberFormat="1" applyFont="1" applyFill="1" applyBorder="1" applyAlignment="1" applyProtection="1">
      <alignment horizontal="center" vertical="center" wrapText="1"/>
      <protection hidden="1"/>
    </xf>
    <xf numFmtId="49" fontId="4" fillId="57" borderId="26" xfId="54" applyNumberFormat="1" applyFont="1" applyFill="1" applyBorder="1" applyAlignment="1" applyProtection="1">
      <alignment vertical="center" wrapText="1"/>
      <protection hidden="1"/>
    </xf>
    <xf numFmtId="49" fontId="4" fillId="46" borderId="15" xfId="55" applyNumberFormat="1" applyFont="1" applyFill="1" applyBorder="1" applyAlignment="1" applyProtection="1">
      <alignment vertical="center" wrapText="1"/>
      <protection hidden="1"/>
    </xf>
    <xf numFmtId="49" fontId="4" fillId="46" borderId="16" xfId="55" applyNumberFormat="1" applyFont="1" applyFill="1" applyBorder="1" applyAlignment="1" applyProtection="1">
      <alignment vertical="center" wrapText="1"/>
      <protection hidden="1"/>
    </xf>
    <xf numFmtId="49" fontId="4" fillId="46" borderId="20" xfId="55" applyNumberFormat="1" applyFont="1" applyFill="1" applyBorder="1" applyAlignment="1" applyProtection="1">
      <alignment vertical="center" wrapText="1"/>
      <protection hidden="1"/>
    </xf>
    <xf numFmtId="49" fontId="4" fillId="57" borderId="16" xfId="54" applyNumberFormat="1" applyFont="1" applyFill="1" applyBorder="1" applyAlignment="1" applyProtection="1">
      <alignment vertical="center" wrapText="1"/>
      <protection hidden="1"/>
    </xf>
    <xf numFmtId="49" fontId="4" fillId="47" borderId="20" xfId="51" applyNumberFormat="1" applyFont="1" applyFill="1" applyBorder="1" applyAlignment="1" applyProtection="1">
      <alignment vertical="center" wrapText="1"/>
      <protection hidden="1"/>
    </xf>
    <xf numFmtId="49" fontId="4" fillId="46" borderId="17" xfId="55" applyNumberFormat="1" applyFont="1" applyFill="1" applyBorder="1" applyAlignment="1" applyProtection="1">
      <alignment vertical="center" wrapText="1"/>
      <protection hidden="1"/>
    </xf>
    <xf numFmtId="49" fontId="4" fillId="58" borderId="29" xfId="53" applyNumberFormat="1" applyFont="1" applyFill="1" applyBorder="1" applyAlignment="1" applyProtection="1">
      <alignment vertical="center" wrapText="1"/>
      <protection hidden="1"/>
    </xf>
    <xf numFmtId="49" fontId="4" fillId="58" borderId="17" xfId="53" applyNumberFormat="1" applyFont="1" applyFill="1" applyBorder="1" applyAlignment="1" applyProtection="1">
      <alignment vertical="center" wrapText="1"/>
      <protection hidden="1"/>
    </xf>
    <xf numFmtId="49" fontId="0" fillId="51" borderId="0" xfId="5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4" fillId="46" borderId="21" xfId="55" applyNumberFormat="1" applyFont="1" applyFill="1" applyBorder="1" applyAlignment="1" applyProtection="1">
      <alignment vertical="center" wrapText="1"/>
      <protection hidden="1"/>
    </xf>
    <xf numFmtId="49" fontId="4" fillId="57" borderId="17" xfId="54" applyNumberFormat="1" applyFont="1" applyFill="1" applyBorder="1" applyAlignment="1" applyProtection="1">
      <alignment vertical="center" wrapText="1"/>
      <protection hidden="1"/>
    </xf>
    <xf numFmtId="49" fontId="4" fillId="57" borderId="30" xfId="54" applyNumberFormat="1" applyFont="1" applyFill="1" applyBorder="1" applyAlignment="1" applyProtection="1">
      <alignment vertical="center" wrapText="1"/>
      <protection hidden="1"/>
    </xf>
    <xf numFmtId="49" fontId="4" fillId="47" borderId="17" xfId="51" applyNumberFormat="1" applyFont="1" applyFill="1" applyBorder="1" applyAlignment="1" applyProtection="1">
      <alignment vertical="center" wrapText="1"/>
      <protection hidden="1"/>
    </xf>
    <xf numFmtId="49" fontId="4" fillId="47" borderId="31" xfId="51" applyNumberFormat="1" applyFont="1" applyFill="1" applyBorder="1" applyAlignment="1" applyProtection="1">
      <alignment vertical="center" wrapText="1"/>
      <protection hidden="1"/>
    </xf>
    <xf numFmtId="49" fontId="4" fillId="46" borderId="32" xfId="55" applyNumberFormat="1" applyFont="1" applyFill="1" applyBorder="1" applyAlignment="1" applyProtection="1">
      <alignment vertical="center" wrapText="1"/>
      <protection hidden="1"/>
    </xf>
    <xf numFmtId="49" fontId="4" fillId="58" borderId="19" xfId="53" applyNumberFormat="1" applyFont="1" applyFill="1" applyBorder="1" applyAlignment="1" applyProtection="1">
      <alignment vertical="center" wrapText="1"/>
      <protection hidden="1"/>
    </xf>
    <xf numFmtId="49" fontId="4" fillId="58" borderId="21" xfId="53" applyNumberFormat="1" applyFont="1" applyFill="1" applyBorder="1" applyAlignment="1" applyProtection="1">
      <alignment vertical="center" wrapText="1"/>
      <protection hidden="1"/>
    </xf>
    <xf numFmtId="49" fontId="4" fillId="57" borderId="19" xfId="54" applyNumberFormat="1" applyFont="1" applyFill="1" applyBorder="1" applyAlignment="1" applyProtection="1">
      <alignment vertical="center" wrapText="1"/>
      <protection hidden="1"/>
    </xf>
    <xf numFmtId="49" fontId="0" fillId="0" borderId="20" xfId="0" applyNumberFormat="1" applyBorder="1" applyAlignment="1" applyProtection="1">
      <alignment/>
      <protection hidden="1"/>
    </xf>
    <xf numFmtId="49" fontId="4" fillId="46" borderId="19" xfId="55" applyNumberFormat="1" applyFont="1" applyFill="1" applyBorder="1" applyAlignment="1" applyProtection="1">
      <alignment vertical="center" wrapText="1"/>
      <protection hidden="1"/>
    </xf>
    <xf numFmtId="49" fontId="0" fillId="0" borderId="19" xfId="0" applyNumberFormat="1" applyBorder="1" applyAlignment="1" applyProtection="1">
      <alignment/>
      <protection hidden="1"/>
    </xf>
    <xf numFmtId="164" fontId="0" fillId="59" borderId="33" xfId="0" applyNumberFormat="1" applyFill="1" applyBorder="1" applyAlignment="1" applyProtection="1">
      <alignment horizontal="center"/>
      <protection hidden="1"/>
    </xf>
    <xf numFmtId="164" fontId="6" fillId="59" borderId="33" xfId="0" applyNumberFormat="1" applyFont="1" applyFill="1" applyBorder="1" applyAlignment="1" applyProtection="1">
      <alignment horizontal="center"/>
      <protection hidden="1"/>
    </xf>
    <xf numFmtId="164" fontId="6" fillId="48" borderId="18" xfId="0" applyNumberFormat="1" applyFont="1" applyFill="1" applyBorder="1" applyAlignment="1" applyProtection="1">
      <alignment horizontal="center"/>
      <protection hidden="1"/>
    </xf>
    <xf numFmtId="164" fontId="6" fillId="48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0" fillId="47" borderId="0" xfId="51" applyNumberFormat="1" applyFont="1" applyFill="1" applyAlignment="1">
      <alignment horizontal="center"/>
    </xf>
    <xf numFmtId="20" fontId="0" fillId="0" borderId="25" xfId="0" applyNumberFormat="1" applyBorder="1" applyAlignment="1">
      <alignment horizontal="center"/>
    </xf>
    <xf numFmtId="49" fontId="0" fillId="47" borderId="0" xfId="51" applyNumberFormat="1" applyFont="1" applyFill="1" applyAlignment="1">
      <alignment horizontal="center"/>
    </xf>
    <xf numFmtId="0" fontId="10" fillId="0" borderId="25" xfId="0" applyFont="1" applyBorder="1" applyAlignment="1">
      <alignment horizontal="center"/>
    </xf>
    <xf numFmtId="49" fontId="4" fillId="46" borderId="31" xfId="55" applyNumberFormat="1" applyFont="1" applyFill="1" applyBorder="1" applyAlignment="1" applyProtection="1">
      <alignment vertical="center" wrapText="1"/>
      <protection hidden="1"/>
    </xf>
    <xf numFmtId="164" fontId="3" fillId="0" borderId="34" xfId="0" applyNumberFormat="1" applyFont="1" applyBorder="1" applyAlignment="1" applyProtection="1">
      <alignment horizontal="center"/>
      <protection hidden="1"/>
    </xf>
    <xf numFmtId="164" fontId="3" fillId="0" borderId="35" xfId="0" applyNumberFormat="1" applyFont="1" applyBorder="1" applyAlignment="1" applyProtection="1">
      <alignment horizontal="center" vertical="center"/>
      <protection hidden="1"/>
    </xf>
    <xf numFmtId="164" fontId="3" fillId="0" borderId="36" xfId="0" applyNumberFormat="1" applyFont="1" applyBorder="1" applyAlignment="1" applyProtection="1">
      <alignment horizontal="center" vertical="center"/>
      <protection hidden="1"/>
    </xf>
    <xf numFmtId="49" fontId="4" fillId="58" borderId="37" xfId="53" applyNumberFormat="1" applyFont="1" applyFill="1" applyBorder="1" applyAlignment="1" applyProtection="1">
      <alignment vertical="center" wrapText="1"/>
      <protection hidden="1"/>
    </xf>
    <xf numFmtId="49" fontId="0" fillId="0" borderId="29" xfId="0" applyNumberFormat="1" applyBorder="1" applyAlignment="1" applyProtection="1">
      <alignment/>
      <protection hidden="1"/>
    </xf>
    <xf numFmtId="49" fontId="0" fillId="0" borderId="26" xfId="0" applyNumberFormat="1" applyBorder="1" applyAlignment="1" applyProtection="1">
      <alignment/>
      <protection hidden="1"/>
    </xf>
    <xf numFmtId="49" fontId="0" fillId="0" borderId="15" xfId="0" applyNumberFormat="1" applyBorder="1" applyAlignment="1" applyProtection="1">
      <alignment/>
      <protection hidden="1"/>
    </xf>
    <xf numFmtId="49" fontId="4" fillId="46" borderId="0" xfId="55" applyNumberFormat="1" applyFont="1" applyFill="1" applyBorder="1" applyAlignment="1" applyProtection="1">
      <alignment vertical="center" wrapText="1"/>
      <protection hidden="1"/>
    </xf>
    <xf numFmtId="49" fontId="4" fillId="46" borderId="30" xfId="55" applyNumberFormat="1" applyFont="1" applyFill="1" applyBorder="1" applyAlignment="1" applyProtection="1">
      <alignment vertical="center" wrapText="1"/>
      <protection hidden="1"/>
    </xf>
    <xf numFmtId="49" fontId="4" fillId="46" borderId="26" xfId="55" applyNumberFormat="1" applyFont="1" applyFill="1" applyBorder="1" applyAlignment="1" applyProtection="1">
      <alignment vertical="center" wrapText="1"/>
      <protection hidden="1"/>
    </xf>
    <xf numFmtId="49" fontId="4" fillId="45" borderId="37" xfId="55" applyNumberFormat="1" applyFont="1" applyFill="1" applyBorder="1" applyAlignment="1" applyProtection="1">
      <alignment vertical="center" wrapText="1"/>
      <protection hidden="1"/>
    </xf>
    <xf numFmtId="49" fontId="4" fillId="46" borderId="29" xfId="40" applyNumberFormat="1" applyFont="1" applyFill="1" applyBorder="1" applyAlignment="1" applyProtection="1">
      <alignment horizontal="center" vertical="center" wrapText="1"/>
      <protection hidden="1"/>
    </xf>
    <xf numFmtId="49" fontId="0" fillId="0" borderId="21" xfId="0" applyNumberFormat="1" applyBorder="1" applyAlignment="1" applyProtection="1">
      <alignment/>
      <protection hidden="1"/>
    </xf>
    <xf numFmtId="49" fontId="0" fillId="0" borderId="32" xfId="0" applyNumberFormat="1" applyBorder="1" applyAlignment="1" applyProtection="1">
      <alignment/>
      <protection hidden="1"/>
    </xf>
    <xf numFmtId="49" fontId="4" fillId="58" borderId="38" xfId="53" applyNumberFormat="1" applyFont="1" applyFill="1" applyBorder="1" applyAlignment="1" applyProtection="1">
      <alignment vertical="center" wrapText="1"/>
      <protection hidden="1"/>
    </xf>
    <xf numFmtId="49" fontId="4" fillId="58" borderId="39" xfId="53" applyNumberFormat="1" applyFont="1" applyFill="1" applyBorder="1" applyAlignment="1" applyProtection="1">
      <alignment vertical="center" wrapText="1"/>
      <protection hidden="1"/>
    </xf>
    <xf numFmtId="49" fontId="4" fillId="58" borderId="40" xfId="53" applyNumberFormat="1" applyFont="1" applyFill="1" applyBorder="1" applyAlignment="1" applyProtection="1">
      <alignment vertical="center" wrapText="1"/>
      <protection hidden="1"/>
    </xf>
    <xf numFmtId="49" fontId="4" fillId="58" borderId="41" xfId="53" applyNumberFormat="1" applyFont="1" applyFill="1" applyBorder="1" applyAlignment="1" applyProtection="1">
      <alignment vertical="center" wrapText="1"/>
      <protection hidden="1"/>
    </xf>
    <xf numFmtId="164" fontId="6" fillId="48" borderId="29" xfId="0" applyNumberFormat="1" applyFont="1" applyFill="1" applyBorder="1" applyAlignment="1" applyProtection="1">
      <alignment horizontal="center"/>
      <protection hidden="1"/>
    </xf>
    <xf numFmtId="164" fontId="6" fillId="48" borderId="42" xfId="0" applyNumberFormat="1" applyFont="1" applyFill="1" applyBorder="1" applyAlignment="1" applyProtection="1">
      <alignment horizontal="center"/>
      <protection hidden="1"/>
    </xf>
    <xf numFmtId="49" fontId="4" fillId="46" borderId="15" xfId="40" applyNumberFormat="1" applyFont="1" applyFill="1" applyBorder="1" applyAlignment="1" applyProtection="1">
      <alignment vertical="center" wrapText="1"/>
      <protection hidden="1"/>
    </xf>
    <xf numFmtId="49" fontId="4" fillId="46" borderId="16" xfId="40" applyNumberFormat="1" applyFont="1" applyFill="1" applyBorder="1" applyAlignment="1" applyProtection="1">
      <alignment vertical="center" wrapText="1"/>
      <protection hidden="1"/>
    </xf>
    <xf numFmtId="0" fontId="0" fillId="46" borderId="16" xfId="0" applyFill="1" applyBorder="1" applyAlignment="1" applyProtection="1">
      <alignment vertical="center"/>
      <protection/>
    </xf>
    <xf numFmtId="49" fontId="4" fillId="46" borderId="43" xfId="40" applyNumberFormat="1" applyFont="1" applyFill="1" applyBorder="1" applyAlignment="1" applyProtection="1">
      <alignment vertical="center" wrapText="1"/>
      <protection hidden="1"/>
    </xf>
    <xf numFmtId="49" fontId="4" fillId="46" borderId="44" xfId="40" applyNumberFormat="1" applyFont="1" applyFill="1" applyBorder="1" applyAlignment="1" applyProtection="1">
      <alignment vertical="center" wrapText="1"/>
      <protection hidden="1"/>
    </xf>
    <xf numFmtId="49" fontId="4" fillId="46" borderId="37" xfId="40" applyNumberFormat="1" applyFont="1" applyFill="1" applyBorder="1" applyAlignment="1" applyProtection="1">
      <alignment vertical="center" wrapText="1"/>
      <protection hidden="1"/>
    </xf>
    <xf numFmtId="49" fontId="4" fillId="46" borderId="26" xfId="40" applyNumberFormat="1" applyFont="1" applyFill="1" applyBorder="1" applyAlignment="1" applyProtection="1">
      <alignment vertical="center" wrapText="1"/>
      <protection hidden="1"/>
    </xf>
    <xf numFmtId="49" fontId="4" fillId="46" borderId="19" xfId="40" applyNumberFormat="1" applyFont="1" applyFill="1" applyBorder="1" applyAlignment="1" applyProtection="1">
      <alignment vertical="center" wrapText="1"/>
      <protection hidden="1"/>
    </xf>
    <xf numFmtId="49" fontId="4" fillId="46" borderId="21" xfId="40" applyNumberFormat="1" applyFont="1" applyFill="1" applyBorder="1" applyAlignment="1" applyProtection="1">
      <alignment vertical="center" wrapText="1"/>
      <protection hidden="1"/>
    </xf>
    <xf numFmtId="0" fontId="4" fillId="46" borderId="19" xfId="0" applyFont="1" applyFill="1" applyBorder="1" applyAlignment="1" applyProtection="1">
      <alignment vertical="center" wrapText="1"/>
      <protection/>
    </xf>
    <xf numFmtId="0" fontId="4" fillId="46" borderId="16" xfId="0" applyFont="1" applyFill="1" applyBorder="1" applyAlignment="1" applyProtection="1">
      <alignment vertical="center" wrapText="1"/>
      <protection/>
    </xf>
    <xf numFmtId="49" fontId="4" fillId="46" borderId="27" xfId="40" applyNumberFormat="1" applyFont="1" applyFill="1" applyBorder="1" applyAlignment="1" applyProtection="1">
      <alignment vertical="center" wrapText="1"/>
      <protection hidden="1"/>
    </xf>
    <xf numFmtId="49" fontId="4" fillId="46" borderId="30" xfId="40" applyNumberFormat="1" applyFont="1" applyFill="1" applyBorder="1" applyAlignment="1" applyProtection="1">
      <alignment vertical="center" wrapText="1"/>
      <protection hidden="1"/>
    </xf>
    <xf numFmtId="49" fontId="4" fillId="46" borderId="22" xfId="40" applyNumberFormat="1" applyFont="1" applyFill="1" applyBorder="1" applyAlignment="1" applyProtection="1">
      <alignment vertical="center" wrapText="1"/>
      <protection hidden="1"/>
    </xf>
    <xf numFmtId="0" fontId="4" fillId="46" borderId="17" xfId="0" applyFont="1" applyFill="1" applyBorder="1" applyAlignment="1" applyProtection="1">
      <alignment vertical="center" wrapText="1"/>
      <protection/>
    </xf>
    <xf numFmtId="49" fontId="4" fillId="46" borderId="17" xfId="40" applyNumberFormat="1" applyFont="1" applyFill="1" applyBorder="1" applyAlignment="1" applyProtection="1">
      <alignment vertical="center" wrapText="1"/>
      <protection hidden="1"/>
    </xf>
    <xf numFmtId="0" fontId="0" fillId="46" borderId="17" xfId="0" applyFill="1" applyBorder="1" applyAlignment="1" applyProtection="1">
      <alignment vertical="center"/>
      <protection/>
    </xf>
    <xf numFmtId="0" fontId="0" fillId="46" borderId="19" xfId="0" applyFill="1" applyBorder="1" applyAlignment="1" applyProtection="1">
      <alignment vertical="center"/>
      <protection/>
    </xf>
    <xf numFmtId="49" fontId="4" fillId="46" borderId="31" xfId="40" applyNumberFormat="1" applyFont="1" applyFill="1" applyBorder="1" applyAlignment="1" applyProtection="1">
      <alignment vertical="center" wrapText="1"/>
      <protection hidden="1"/>
    </xf>
    <xf numFmtId="49" fontId="4" fillId="46" borderId="20" xfId="40" applyNumberFormat="1" applyFont="1" applyFill="1" applyBorder="1" applyAlignment="1" applyProtection="1">
      <alignment vertical="center" wrapText="1"/>
      <protection hidden="1"/>
    </xf>
    <xf numFmtId="0" fontId="0" fillId="46" borderId="20" xfId="0" applyFill="1" applyBorder="1" applyAlignment="1" applyProtection="1">
      <alignment vertical="center"/>
      <protection/>
    </xf>
    <xf numFmtId="49" fontId="8" fillId="47" borderId="45" xfId="51" applyNumberFormat="1" applyFont="1" applyFill="1" applyBorder="1" applyAlignment="1" applyProtection="1">
      <alignment horizontal="center"/>
      <protection/>
    </xf>
    <xf numFmtId="49" fontId="0" fillId="47" borderId="46" xfId="51" applyNumberFormat="1" applyFont="1" applyFill="1" applyBorder="1" applyAlignment="1" applyProtection="1">
      <alignment horizontal="center"/>
      <protection/>
    </xf>
    <xf numFmtId="49" fontId="0" fillId="49" borderId="15" xfId="51" applyNumberFormat="1" applyFont="1" applyFill="1" applyBorder="1" applyAlignment="1" applyProtection="1">
      <alignment horizontal="center"/>
      <protection/>
    </xf>
    <xf numFmtId="49" fontId="0" fillId="47" borderId="15" xfId="51" applyNumberFormat="1" applyFont="1" applyFill="1" applyBorder="1" applyAlignment="1" applyProtection="1">
      <alignment horizontal="center"/>
      <protection/>
    </xf>
    <xf numFmtId="1" fontId="0" fillId="49" borderId="15" xfId="45" applyNumberFormat="1" applyFont="1" applyFill="1" applyBorder="1" applyAlignment="1" applyProtection="1">
      <alignment horizontal="center"/>
      <protection/>
    </xf>
    <xf numFmtId="49" fontId="0" fillId="60" borderId="16" xfId="52" applyNumberFormat="1" applyFont="1" applyFill="1" applyBorder="1" applyAlignment="1" applyProtection="1">
      <alignment horizontal="center"/>
      <protection/>
    </xf>
    <xf numFmtId="49" fontId="0" fillId="53" borderId="16" xfId="52" applyNumberFormat="1" applyFont="1" applyFill="1" applyBorder="1" applyAlignment="1" applyProtection="1">
      <alignment horizontal="center"/>
      <protection/>
    </xf>
    <xf numFmtId="1" fontId="0" fillId="60" borderId="16" xfId="45" applyNumberFormat="1" applyFont="1" applyFill="1" applyBorder="1" applyAlignment="1" applyProtection="1">
      <alignment horizontal="center"/>
      <protection/>
    </xf>
    <xf numFmtId="49" fontId="0" fillId="61" borderId="16" xfId="53" applyNumberFormat="1" applyFont="1" applyFill="1" applyBorder="1" applyAlignment="1" applyProtection="1">
      <alignment horizontal="center"/>
      <protection/>
    </xf>
    <xf numFmtId="49" fontId="0" fillId="58" borderId="16" xfId="53" applyNumberFormat="1" applyFont="1" applyFill="1" applyBorder="1" applyAlignment="1" applyProtection="1">
      <alignment horizontal="center"/>
      <protection/>
    </xf>
    <xf numFmtId="1" fontId="0" fillId="61" borderId="16" xfId="45" applyNumberFormat="1" applyFont="1" applyFill="1" applyBorder="1" applyAlignment="1" applyProtection="1">
      <alignment horizontal="center"/>
      <protection/>
    </xf>
    <xf numFmtId="49" fontId="0" fillId="61" borderId="16" xfId="53" applyNumberFormat="1" applyFont="1" applyFill="1" applyBorder="1" applyAlignment="1" applyProtection="1">
      <alignment horizontal="center"/>
      <protection/>
    </xf>
    <xf numFmtId="49" fontId="0" fillId="61" borderId="29" xfId="53" applyNumberFormat="1" applyFont="1" applyFill="1" applyBorder="1" applyAlignment="1" applyProtection="1">
      <alignment horizontal="left"/>
      <protection/>
    </xf>
    <xf numFmtId="49" fontId="0" fillId="61" borderId="42" xfId="53" applyNumberFormat="1" applyFont="1" applyFill="1" applyBorder="1" applyAlignment="1" applyProtection="1">
      <alignment horizontal="left"/>
      <protection/>
    </xf>
    <xf numFmtId="49" fontId="0" fillId="61" borderId="17" xfId="53" applyNumberFormat="1" applyFont="1" applyFill="1" applyBorder="1" applyAlignment="1" applyProtection="1">
      <alignment horizontal="left"/>
      <protection/>
    </xf>
    <xf numFmtId="49" fontId="0" fillId="62" borderId="16" xfId="53" applyNumberFormat="1" applyFont="1" applyFill="1" applyBorder="1" applyAlignment="1" applyProtection="1">
      <alignment horizontal="center"/>
      <protection/>
    </xf>
    <xf numFmtId="1" fontId="0" fillId="62" borderId="16" xfId="45" applyNumberFormat="1" applyFont="1" applyFill="1" applyBorder="1" applyAlignment="1" applyProtection="1">
      <alignment horizontal="center"/>
      <protection/>
    </xf>
    <xf numFmtId="49" fontId="8" fillId="57" borderId="45" xfId="54" applyNumberFormat="1" applyFont="1" applyFill="1" applyBorder="1" applyAlignment="1" applyProtection="1">
      <alignment horizontal="center"/>
      <protection/>
    </xf>
    <xf numFmtId="49" fontId="0" fillId="57" borderId="46" xfId="54" applyNumberFormat="1" applyFont="1" applyFill="1" applyBorder="1" applyAlignment="1" applyProtection="1">
      <alignment horizontal="center"/>
      <protection/>
    </xf>
    <xf numFmtId="49" fontId="0" fillId="63" borderId="15" xfId="54" applyNumberFormat="1" applyFont="1" applyFill="1" applyBorder="1" applyAlignment="1" applyProtection="1">
      <alignment horizontal="center"/>
      <protection/>
    </xf>
    <xf numFmtId="49" fontId="0" fillId="57" borderId="15" xfId="54" applyNumberFormat="1" applyFont="1" applyFill="1" applyBorder="1" applyAlignment="1" applyProtection="1">
      <alignment horizontal="center"/>
      <protection/>
    </xf>
    <xf numFmtId="1" fontId="0" fillId="63" borderId="15" xfId="45" applyNumberFormat="1" applyFont="1" applyFill="1" applyBorder="1" applyAlignment="1" applyProtection="1">
      <alignment horizontal="center"/>
      <protection/>
    </xf>
    <xf numFmtId="49" fontId="0" fillId="57" borderId="16" xfId="54" applyNumberFormat="1" applyFont="1" applyFill="1" applyBorder="1" applyAlignment="1" applyProtection="1">
      <alignment horizontal="center"/>
      <protection/>
    </xf>
    <xf numFmtId="1" fontId="0" fillId="57" borderId="16" xfId="45" applyNumberFormat="1" applyFont="1" applyFill="1" applyBorder="1" applyAlignment="1" applyProtection="1">
      <alignment horizontal="center"/>
      <protection/>
    </xf>
    <xf numFmtId="49" fontId="0" fillId="57" borderId="16" xfId="54" applyNumberFormat="1" applyFont="1" applyFill="1" applyBorder="1" applyAlignment="1" applyProtection="1">
      <alignment horizontal="left"/>
      <protection/>
    </xf>
    <xf numFmtId="49" fontId="0" fillId="64" borderId="16" xfId="54" applyNumberFormat="1" applyFont="1" applyFill="1" applyBorder="1" applyAlignment="1" applyProtection="1">
      <alignment horizontal="center" vertical="center"/>
      <protection/>
    </xf>
    <xf numFmtId="49" fontId="0" fillId="57" borderId="16" xfId="54" applyNumberFormat="1" applyFont="1" applyFill="1" applyBorder="1" applyAlignment="1" applyProtection="1">
      <alignment horizontal="center" vertical="center"/>
      <protection/>
    </xf>
    <xf numFmtId="1" fontId="0" fillId="64" borderId="16" xfId="45" applyNumberFormat="1" applyFont="1" applyFill="1" applyBorder="1" applyAlignment="1" applyProtection="1">
      <alignment horizontal="center" vertical="center"/>
      <protection/>
    </xf>
    <xf numFmtId="49" fontId="0" fillId="65" borderId="16" xfId="55" applyNumberFormat="1" applyFont="1" applyFill="1" applyBorder="1" applyAlignment="1" applyProtection="1">
      <alignment horizontal="center"/>
      <protection/>
    </xf>
    <xf numFmtId="49" fontId="0" fillId="45" borderId="16" xfId="55" applyNumberFormat="1" applyFont="1" applyFill="1" applyBorder="1" applyAlignment="1" applyProtection="1">
      <alignment horizontal="center"/>
      <protection/>
    </xf>
    <xf numFmtId="1" fontId="0" fillId="65" borderId="16" xfId="45" applyNumberFormat="1" applyFont="1" applyFill="1" applyBorder="1" applyAlignment="1" applyProtection="1">
      <alignment horizontal="center"/>
      <protection/>
    </xf>
    <xf numFmtId="1" fontId="0" fillId="45" borderId="16" xfId="45" applyNumberFormat="1" applyFont="1" applyFill="1" applyBorder="1" applyAlignment="1" applyProtection="1">
      <alignment horizontal="center"/>
      <protection/>
    </xf>
    <xf numFmtId="49" fontId="0" fillId="45" borderId="16" xfId="55" applyNumberFormat="1" applyFont="1" applyFill="1" applyBorder="1" applyAlignment="1" applyProtection="1">
      <alignment horizontal="left"/>
      <protection/>
    </xf>
    <xf numFmtId="49" fontId="0" fillId="63" borderId="47" xfId="54" applyNumberFormat="1" applyFont="1" applyFill="1" applyBorder="1" applyAlignment="1" applyProtection="1">
      <alignment horizontal="left"/>
      <protection/>
    </xf>
    <xf numFmtId="49" fontId="0" fillId="63" borderId="48" xfId="54" applyNumberFormat="1" applyFont="1" applyFill="1" applyBorder="1" applyAlignment="1" applyProtection="1">
      <alignment horizontal="left"/>
      <protection/>
    </xf>
    <xf numFmtId="1" fontId="8" fillId="57" borderId="46" xfId="45" applyNumberFormat="1" applyFont="1" applyFill="1" applyBorder="1" applyAlignment="1" applyProtection="1">
      <alignment horizontal="left"/>
      <protection/>
    </xf>
    <xf numFmtId="1" fontId="8" fillId="57" borderId="49" xfId="45" applyNumberFormat="1" applyFont="1" applyFill="1" applyBorder="1" applyAlignment="1" applyProtection="1">
      <alignment horizontal="left"/>
      <protection/>
    </xf>
    <xf numFmtId="49" fontId="4" fillId="46" borderId="50" xfId="40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51" xfId="40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44" xfId="40" applyNumberFormat="1" applyFont="1" applyFill="1" applyBorder="1" applyAlignment="1" applyProtection="1">
      <alignment horizontal="center" vertical="center" wrapText="1"/>
      <protection hidden="1" locked="0"/>
    </xf>
    <xf numFmtId="164" fontId="6" fillId="48" borderId="18" xfId="0" applyNumberFormat="1" applyFont="1" applyFill="1" applyBorder="1" applyAlignment="1" applyProtection="1">
      <alignment horizontal="center"/>
      <protection hidden="1"/>
    </xf>
    <xf numFmtId="164" fontId="6" fillId="48" borderId="16" xfId="0" applyNumberFormat="1" applyFont="1" applyFill="1" applyBorder="1" applyAlignment="1" applyProtection="1">
      <alignment horizontal="center"/>
      <protection hidden="1"/>
    </xf>
    <xf numFmtId="0" fontId="4" fillId="9" borderId="52" xfId="0" applyFont="1" applyFill="1" applyBorder="1" applyAlignment="1" applyProtection="1">
      <alignment horizontal="center" vertical="center" wrapText="1"/>
      <protection/>
    </xf>
    <xf numFmtId="0" fontId="4" fillId="9" borderId="53" xfId="0" applyFont="1" applyFill="1" applyBorder="1" applyAlignment="1" applyProtection="1">
      <alignment horizontal="center" vertical="center" wrapText="1"/>
      <protection/>
    </xf>
    <xf numFmtId="0" fontId="4" fillId="9" borderId="43" xfId="0" applyFont="1" applyFill="1" applyBorder="1" applyAlignment="1" applyProtection="1">
      <alignment horizontal="center" vertical="center" wrapText="1"/>
      <protection/>
    </xf>
    <xf numFmtId="0" fontId="4" fillId="9" borderId="54" xfId="0" applyFont="1" applyFill="1" applyBorder="1" applyAlignment="1" applyProtection="1">
      <alignment horizontal="center" vertical="center" wrapText="1"/>
      <protection hidden="1"/>
    </xf>
    <xf numFmtId="0" fontId="4" fillId="9" borderId="40" xfId="0" applyFont="1" applyFill="1" applyBorder="1" applyAlignment="1" applyProtection="1">
      <alignment horizontal="center" vertical="center" wrapText="1"/>
      <protection hidden="1"/>
    </xf>
    <xf numFmtId="0" fontId="4" fillId="9" borderId="55" xfId="0" applyFont="1" applyFill="1" applyBorder="1" applyAlignment="1" applyProtection="1">
      <alignment horizontal="center" vertical="center" wrapText="1"/>
      <protection hidden="1"/>
    </xf>
    <xf numFmtId="2" fontId="8" fillId="47" borderId="46" xfId="45" applyNumberFormat="1" applyFont="1" applyFill="1" applyBorder="1" applyAlignment="1" applyProtection="1">
      <alignment horizontal="left"/>
      <protection/>
    </xf>
    <xf numFmtId="2" fontId="8" fillId="47" borderId="49" xfId="45" applyNumberFormat="1" applyFont="1" applyFill="1" applyBorder="1" applyAlignment="1" applyProtection="1">
      <alignment horizontal="left"/>
      <protection/>
    </xf>
    <xf numFmtId="164" fontId="6" fillId="48" borderId="26" xfId="0" applyNumberFormat="1" applyFont="1" applyFill="1" applyBorder="1" applyAlignment="1" applyProtection="1">
      <alignment horizontal="center"/>
      <protection hidden="1"/>
    </xf>
    <xf numFmtId="49" fontId="0" fillId="49" borderId="47" xfId="51" applyNumberFormat="1" applyFont="1" applyFill="1" applyBorder="1" applyAlignment="1" applyProtection="1">
      <alignment horizontal="left"/>
      <protection/>
    </xf>
    <xf numFmtId="49" fontId="0" fillId="49" borderId="48" xfId="51" applyNumberFormat="1" applyFont="1" applyFill="1" applyBorder="1" applyAlignment="1" applyProtection="1">
      <alignment horizontal="left"/>
      <protection/>
    </xf>
    <xf numFmtId="49" fontId="0" fillId="60" borderId="42" xfId="52" applyNumberFormat="1" applyFont="1" applyFill="1" applyBorder="1" applyAlignment="1" applyProtection="1">
      <alignment horizontal="left"/>
      <protection/>
    </xf>
    <xf numFmtId="49" fontId="0" fillId="60" borderId="17" xfId="52" applyNumberFormat="1" applyFont="1" applyFill="1" applyBorder="1" applyAlignment="1" applyProtection="1">
      <alignment horizontal="left"/>
      <protection/>
    </xf>
    <xf numFmtId="49" fontId="0" fillId="61" borderId="42" xfId="53" applyNumberFormat="1" applyFont="1" applyFill="1" applyBorder="1" applyAlignment="1" applyProtection="1">
      <alignment horizontal="left"/>
      <protection/>
    </xf>
    <xf numFmtId="49" fontId="0" fillId="61" borderId="17" xfId="53" applyNumberFormat="1" applyFont="1" applyFill="1" applyBorder="1" applyAlignment="1" applyProtection="1">
      <alignment horizontal="left"/>
      <protection/>
    </xf>
    <xf numFmtId="49" fontId="0" fillId="62" borderId="42" xfId="53" applyNumberFormat="1" applyFont="1" applyFill="1" applyBorder="1" applyAlignment="1" applyProtection="1">
      <alignment horizontal="left"/>
      <protection/>
    </xf>
    <xf numFmtId="49" fontId="0" fillId="62" borderId="17" xfId="53" applyNumberFormat="1" applyFont="1" applyFill="1" applyBorder="1" applyAlignment="1" applyProtection="1">
      <alignment horizontal="left"/>
      <protection/>
    </xf>
    <xf numFmtId="49" fontId="3" fillId="0" borderId="45" xfId="0" applyNumberFormat="1" applyFont="1" applyBorder="1" applyAlignment="1" applyProtection="1">
      <alignment horizontal="center" vertical="center"/>
      <protection hidden="1"/>
    </xf>
    <xf numFmtId="49" fontId="3" fillId="0" borderId="46" xfId="0" applyNumberFormat="1" applyFont="1" applyBorder="1" applyAlignment="1" applyProtection="1">
      <alignment horizontal="center" vertical="center"/>
      <protection hidden="1"/>
    </xf>
    <xf numFmtId="49" fontId="3" fillId="0" borderId="49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56" xfId="0" applyNumberFormat="1" applyFont="1" applyBorder="1" applyAlignment="1" applyProtection="1">
      <alignment horizontal="center" vertical="center"/>
      <protection hidden="1"/>
    </xf>
    <xf numFmtId="49" fontId="4" fillId="46" borderId="50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44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66" borderId="57" xfId="51" applyNumberFormat="1" applyFont="1" applyFill="1" applyBorder="1" applyAlignment="1" applyProtection="1">
      <alignment horizontal="center" vertical="center" wrapText="1"/>
      <protection hidden="1"/>
    </xf>
    <xf numFmtId="49" fontId="4" fillId="66" borderId="58" xfId="51" applyNumberFormat="1" applyFont="1" applyFill="1" applyBorder="1" applyAlignment="1" applyProtection="1">
      <alignment horizontal="center" vertical="center" wrapText="1"/>
      <protection hidden="1"/>
    </xf>
    <xf numFmtId="49" fontId="4" fillId="66" borderId="37" xfId="51" applyNumberFormat="1" applyFont="1" applyFill="1" applyBorder="1" applyAlignment="1" applyProtection="1">
      <alignment horizontal="center" vertical="center" wrapText="1"/>
      <protection hidden="1"/>
    </xf>
    <xf numFmtId="49" fontId="4" fillId="54" borderId="58" xfId="52" applyNumberFormat="1" applyFont="1" applyFill="1" applyBorder="1" applyAlignment="1" applyProtection="1">
      <alignment horizontal="center" vertical="center" wrapText="1"/>
      <protection hidden="1"/>
    </xf>
    <xf numFmtId="49" fontId="4" fillId="54" borderId="37" xfId="52" applyNumberFormat="1" applyFont="1" applyFill="1" applyBorder="1" applyAlignment="1" applyProtection="1">
      <alignment horizontal="center" vertical="center" wrapText="1"/>
      <protection hidden="1"/>
    </xf>
    <xf numFmtId="49" fontId="4" fillId="67" borderId="57" xfId="55" applyNumberFormat="1" applyFont="1" applyFill="1" applyBorder="1" applyAlignment="1" applyProtection="1">
      <alignment horizontal="center" vertical="center" wrapText="1"/>
      <protection hidden="1"/>
    </xf>
    <xf numFmtId="49" fontId="4" fillId="67" borderId="58" xfId="55" applyNumberFormat="1" applyFont="1" applyFill="1" applyBorder="1" applyAlignment="1" applyProtection="1">
      <alignment horizontal="center" vertical="center" wrapText="1"/>
      <protection hidden="1"/>
    </xf>
    <xf numFmtId="49" fontId="4" fillId="67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13" borderId="57" xfId="55" applyNumberFormat="1" applyFont="1" applyFill="1" applyBorder="1" applyAlignment="1" applyProtection="1">
      <alignment horizontal="center" vertical="center" wrapText="1"/>
      <protection hidden="1"/>
    </xf>
    <xf numFmtId="49" fontId="4" fillId="13" borderId="58" xfId="55" applyNumberFormat="1" applyFont="1" applyFill="1" applyBorder="1" applyAlignment="1" applyProtection="1">
      <alignment horizontal="center" vertical="center" wrapText="1"/>
      <protection hidden="1"/>
    </xf>
    <xf numFmtId="49" fontId="4" fillId="13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46" borderId="51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58" borderId="50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58" borderId="5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58" borderId="44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11" borderId="59" xfId="55" applyNumberFormat="1" applyFont="1" applyFill="1" applyBorder="1" applyAlignment="1" applyProtection="1">
      <alignment horizontal="center" vertical="center" wrapText="1"/>
      <protection hidden="1"/>
    </xf>
    <xf numFmtId="49" fontId="4" fillId="11" borderId="60" xfId="55" applyNumberFormat="1" applyFont="1" applyFill="1" applyBorder="1" applyAlignment="1" applyProtection="1">
      <alignment horizontal="center" vertical="center" wrapText="1"/>
      <protection hidden="1"/>
    </xf>
    <xf numFmtId="49" fontId="4" fillId="11" borderId="61" xfId="55" applyNumberFormat="1" applyFont="1" applyFill="1" applyBorder="1" applyAlignment="1" applyProtection="1">
      <alignment horizontal="center" vertical="center" wrapText="1"/>
      <protection hidden="1"/>
    </xf>
    <xf numFmtId="49" fontId="4" fillId="46" borderId="59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60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61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68" borderId="57" xfId="55" applyNumberFormat="1" applyFont="1" applyFill="1" applyBorder="1" applyAlignment="1" applyProtection="1">
      <alignment horizontal="center" vertical="center" wrapText="1"/>
      <protection hidden="1"/>
    </xf>
    <xf numFmtId="49" fontId="4" fillId="68" borderId="58" xfId="55" applyNumberFormat="1" applyFont="1" applyFill="1" applyBorder="1" applyAlignment="1" applyProtection="1">
      <alignment horizontal="center" vertical="center" wrapText="1"/>
      <protection hidden="1"/>
    </xf>
    <xf numFmtId="49" fontId="4" fillId="68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12" borderId="57" xfId="55" applyNumberFormat="1" applyFont="1" applyFill="1" applyBorder="1" applyAlignment="1" applyProtection="1">
      <alignment horizontal="center" vertical="center" wrapText="1"/>
      <protection hidden="1"/>
    </xf>
    <xf numFmtId="49" fontId="4" fillId="12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69" borderId="52" xfId="53" applyNumberFormat="1" applyFont="1" applyFill="1" applyBorder="1" applyAlignment="1" applyProtection="1">
      <alignment horizontal="center" vertical="center" wrapText="1"/>
      <protection hidden="1"/>
    </xf>
    <xf numFmtId="49" fontId="4" fillId="69" borderId="53" xfId="53" applyNumberFormat="1" applyFont="1" applyFill="1" applyBorder="1" applyAlignment="1" applyProtection="1">
      <alignment horizontal="center" vertical="center" wrapText="1"/>
      <protection hidden="1"/>
    </xf>
    <xf numFmtId="49" fontId="4" fillId="69" borderId="43" xfId="53" applyNumberFormat="1" applyFont="1" applyFill="1" applyBorder="1" applyAlignment="1" applyProtection="1">
      <alignment horizontal="center" vertical="center" wrapText="1"/>
      <protection hidden="1"/>
    </xf>
    <xf numFmtId="49" fontId="4" fillId="10" borderId="57" xfId="40" applyNumberFormat="1" applyFont="1" applyFill="1" applyBorder="1" applyAlignment="1" applyProtection="1">
      <alignment horizontal="center" vertical="center" wrapText="1"/>
      <protection hidden="1"/>
    </xf>
    <xf numFmtId="49" fontId="4" fillId="10" borderId="37" xfId="40" applyNumberFormat="1" applyFont="1" applyFill="1" applyBorder="1" applyAlignment="1" applyProtection="1">
      <alignment horizontal="center" vertical="center" wrapText="1"/>
      <protection hidden="1"/>
    </xf>
    <xf numFmtId="49" fontId="4" fillId="70" borderId="57" xfId="40" applyNumberFormat="1" applyFont="1" applyFill="1" applyBorder="1" applyAlignment="1" applyProtection="1">
      <alignment horizontal="center" vertical="center" wrapText="1"/>
      <protection hidden="1"/>
    </xf>
    <xf numFmtId="49" fontId="4" fillId="70" borderId="58" xfId="40" applyNumberFormat="1" applyFont="1" applyFill="1" applyBorder="1" applyAlignment="1" applyProtection="1">
      <alignment horizontal="center" vertical="center" wrapText="1"/>
      <protection hidden="1"/>
    </xf>
    <xf numFmtId="49" fontId="4" fillId="70" borderId="37" xfId="40" applyNumberFormat="1" applyFont="1" applyFill="1" applyBorder="1" applyAlignment="1" applyProtection="1">
      <alignment horizontal="center" vertical="center" wrapText="1"/>
      <protection hidden="1"/>
    </xf>
    <xf numFmtId="49" fontId="4" fillId="71" borderId="57" xfId="53" applyNumberFormat="1" applyFont="1" applyFill="1" applyBorder="1" applyAlignment="1" applyProtection="1">
      <alignment horizontal="center" vertical="center" wrapText="1"/>
      <protection hidden="1"/>
    </xf>
    <xf numFmtId="49" fontId="4" fillId="71" borderId="58" xfId="53" applyNumberFormat="1" applyFont="1" applyFill="1" applyBorder="1" applyAlignment="1" applyProtection="1">
      <alignment horizontal="center" vertical="center" wrapText="1"/>
      <protection hidden="1"/>
    </xf>
    <xf numFmtId="49" fontId="4" fillId="71" borderId="37" xfId="53" applyNumberFormat="1" applyFont="1" applyFill="1" applyBorder="1" applyAlignment="1" applyProtection="1">
      <alignment horizontal="center" vertical="center" wrapText="1"/>
      <protection hidden="1"/>
    </xf>
    <xf numFmtId="49" fontId="4" fillId="72" borderId="57" xfId="55" applyNumberFormat="1" applyFont="1" applyFill="1" applyBorder="1" applyAlignment="1" applyProtection="1">
      <alignment horizontal="center" vertical="center" wrapText="1"/>
      <protection hidden="1"/>
    </xf>
    <xf numFmtId="49" fontId="4" fillId="72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46" borderId="50" xfId="55" applyNumberFormat="1" applyFont="1" applyFill="1" applyBorder="1" applyAlignment="1" applyProtection="1">
      <alignment horizontal="center" vertical="center" wrapText="1"/>
      <protection hidden="1"/>
    </xf>
    <xf numFmtId="49" fontId="4" fillId="46" borderId="44" xfId="55" applyNumberFormat="1" applyFont="1" applyFill="1" applyBorder="1" applyAlignment="1" applyProtection="1">
      <alignment horizontal="center" vertical="center" wrapText="1"/>
      <protection hidden="1"/>
    </xf>
    <xf numFmtId="49" fontId="4" fillId="46" borderId="62" xfId="40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63" xfId="40" applyNumberFormat="1" applyFont="1" applyFill="1" applyBorder="1" applyAlignment="1" applyProtection="1">
      <alignment horizontal="center" vertical="center" wrapText="1"/>
      <protection hidden="1" locked="0"/>
    </xf>
    <xf numFmtId="49" fontId="4" fillId="12" borderId="57" xfId="40" applyNumberFormat="1" applyFont="1" applyFill="1" applyBorder="1" applyAlignment="1" applyProtection="1">
      <alignment horizontal="center" vertical="center" wrapText="1"/>
      <protection hidden="1"/>
    </xf>
    <xf numFmtId="49" fontId="4" fillId="12" borderId="37" xfId="40" applyNumberFormat="1" applyFont="1" applyFill="1" applyBorder="1" applyAlignment="1" applyProtection="1">
      <alignment horizontal="center" vertical="center" wrapText="1"/>
      <protection hidden="1"/>
    </xf>
    <xf numFmtId="49" fontId="4" fillId="70" borderId="58" xfId="55" applyNumberFormat="1" applyFont="1" applyFill="1" applyBorder="1" applyAlignment="1" applyProtection="1">
      <alignment horizontal="center" vertical="center" wrapText="1"/>
      <protection hidden="1"/>
    </xf>
    <xf numFmtId="49" fontId="4" fillId="70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9" borderId="52" xfId="55" applyNumberFormat="1" applyFont="1" applyFill="1" applyBorder="1" applyAlignment="1" applyProtection="1">
      <alignment horizontal="center" vertical="center" wrapText="1"/>
      <protection hidden="1"/>
    </xf>
    <xf numFmtId="49" fontId="4" fillId="9" borderId="53" xfId="55" applyNumberFormat="1" applyFont="1" applyFill="1" applyBorder="1" applyAlignment="1" applyProtection="1">
      <alignment horizontal="center" vertical="center" wrapText="1"/>
      <protection hidden="1"/>
    </xf>
    <xf numFmtId="49" fontId="4" fillId="9" borderId="43" xfId="55" applyNumberFormat="1" applyFont="1" applyFill="1" applyBorder="1" applyAlignment="1" applyProtection="1">
      <alignment horizontal="center" vertical="center" wrapText="1"/>
      <protection hidden="1"/>
    </xf>
    <xf numFmtId="49" fontId="4" fillId="10" borderId="57" xfId="55" applyNumberFormat="1" applyFont="1" applyFill="1" applyBorder="1" applyAlignment="1" applyProtection="1">
      <alignment horizontal="center" vertical="center" wrapText="1"/>
      <protection hidden="1"/>
    </xf>
    <xf numFmtId="49" fontId="4" fillId="10" borderId="37" xfId="55" applyNumberFormat="1" applyFont="1" applyFill="1" applyBorder="1" applyAlignment="1" applyProtection="1">
      <alignment horizontal="center" vertical="center" wrapText="1"/>
      <protection hidden="1"/>
    </xf>
    <xf numFmtId="49" fontId="4" fillId="11" borderId="57" xfId="40" applyNumberFormat="1" applyFont="1" applyFill="1" applyBorder="1" applyAlignment="1" applyProtection="1">
      <alignment horizontal="center" vertical="center" wrapText="1"/>
      <protection hidden="1"/>
    </xf>
    <xf numFmtId="49" fontId="4" fillId="11" borderId="58" xfId="40" applyNumberFormat="1" applyFont="1" applyFill="1" applyBorder="1" applyAlignment="1" applyProtection="1">
      <alignment horizontal="center" vertical="center" wrapText="1"/>
      <protection hidden="1"/>
    </xf>
    <xf numFmtId="49" fontId="4" fillId="11" borderId="37" xfId="40" applyNumberFormat="1" applyFont="1" applyFill="1" applyBorder="1" applyAlignment="1" applyProtection="1">
      <alignment horizontal="center" vertical="center" wrapText="1"/>
      <protection hidden="1"/>
    </xf>
    <xf numFmtId="49" fontId="4" fillId="46" borderId="64" xfId="40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65" xfId="40" applyNumberFormat="1" applyFont="1" applyFill="1" applyBorder="1" applyAlignment="1" applyProtection="1">
      <alignment horizontal="center" vertical="center" wrapText="1"/>
      <protection hidden="1" locked="0"/>
    </xf>
    <xf numFmtId="49" fontId="0" fillId="63" borderId="66" xfId="54" applyNumberFormat="1" applyFont="1" applyFill="1" applyBorder="1" applyAlignment="1" applyProtection="1">
      <alignment horizontal="left"/>
      <protection/>
    </xf>
    <xf numFmtId="49" fontId="0" fillId="64" borderId="29" xfId="54" applyNumberFormat="1" applyFont="1" applyFill="1" applyBorder="1" applyAlignment="1" applyProtection="1">
      <alignment horizontal="left" vertical="center" wrapText="1"/>
      <protection/>
    </xf>
    <xf numFmtId="49" fontId="0" fillId="64" borderId="42" xfId="54" applyNumberFormat="1" applyFont="1" applyFill="1" applyBorder="1" applyAlignment="1" applyProtection="1">
      <alignment horizontal="left" vertical="center" wrapText="1"/>
      <protection/>
    </xf>
    <xf numFmtId="49" fontId="0" fillId="65" borderId="29" xfId="55" applyNumberFormat="1" applyFont="1" applyFill="1" applyBorder="1" applyAlignment="1" applyProtection="1">
      <alignment horizontal="left"/>
      <protection/>
    </xf>
    <xf numFmtId="49" fontId="0" fillId="65" borderId="42" xfId="55" applyNumberFormat="1" applyFont="1" applyFill="1" applyBorder="1" applyAlignment="1" applyProtection="1">
      <alignment horizontal="left"/>
      <protection/>
    </xf>
    <xf numFmtId="49" fontId="4" fillId="73" borderId="52" xfId="52" applyNumberFormat="1" applyFont="1" applyFill="1" applyBorder="1" applyAlignment="1" applyProtection="1">
      <alignment horizontal="center" vertical="center" wrapText="1"/>
      <protection hidden="1"/>
    </xf>
    <xf numFmtId="49" fontId="4" fillId="73" borderId="53" xfId="52" applyNumberFormat="1" applyFont="1" applyFill="1" applyBorder="1" applyAlignment="1" applyProtection="1">
      <alignment horizontal="center" vertical="center" wrapText="1"/>
      <protection hidden="1"/>
    </xf>
    <xf numFmtId="49" fontId="4" fillId="73" borderId="43" xfId="52" applyNumberFormat="1" applyFont="1" applyFill="1" applyBorder="1" applyAlignment="1" applyProtection="1">
      <alignment horizontal="center" vertical="center" wrapText="1"/>
      <protection hidden="1"/>
    </xf>
    <xf numFmtId="49" fontId="4" fillId="46" borderId="62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46" borderId="63" xfId="55" applyNumberFormat="1" applyFont="1" applyFill="1" applyBorder="1" applyAlignment="1" applyProtection="1">
      <alignment horizontal="center" vertical="center" wrapText="1"/>
      <protection hidden="1" locked="0"/>
    </xf>
    <xf numFmtId="49" fontId="0" fillId="64" borderId="42" xfId="54" applyNumberFormat="1" applyFont="1" applyFill="1" applyBorder="1" applyAlignment="1" applyProtection="1">
      <alignment horizontal="left" vertical="center"/>
      <protection/>
    </xf>
    <xf numFmtId="49" fontId="0" fillId="64" borderId="17" xfId="54" applyNumberFormat="1" applyFont="1" applyFill="1" applyBorder="1" applyAlignment="1" applyProtection="1">
      <alignment horizontal="left" vertical="center"/>
      <protection/>
    </xf>
    <xf numFmtId="49" fontId="0" fillId="65" borderId="17" xfId="55" applyNumberFormat="1" applyFont="1" applyFill="1" applyBorder="1" applyAlignment="1" applyProtection="1">
      <alignment horizontal="left"/>
      <protection/>
    </xf>
    <xf numFmtId="49" fontId="4" fillId="61" borderId="57" xfId="53" applyNumberFormat="1" applyFont="1" applyFill="1" applyBorder="1" applyAlignment="1" applyProtection="1">
      <alignment horizontal="center" vertical="center" wrapText="1"/>
      <protection hidden="1"/>
    </xf>
    <xf numFmtId="49" fontId="4" fillId="61" borderId="58" xfId="53" applyNumberFormat="1" applyFont="1" applyFill="1" applyBorder="1" applyAlignment="1" applyProtection="1">
      <alignment horizontal="center" vertical="center" wrapText="1"/>
      <protection hidden="1"/>
    </xf>
    <xf numFmtId="49" fontId="4" fillId="61" borderId="37" xfId="53" applyNumberFormat="1" applyFont="1" applyFill="1" applyBorder="1" applyAlignment="1" applyProtection="1">
      <alignment horizontal="center" vertical="center" wrapText="1"/>
      <protection hidden="1"/>
    </xf>
    <xf numFmtId="49" fontId="0" fillId="49" borderId="66" xfId="51" applyNumberFormat="1" applyFont="1" applyFill="1" applyBorder="1" applyAlignment="1" applyProtection="1">
      <alignment horizontal="left"/>
      <protection/>
    </xf>
    <xf numFmtId="49" fontId="0" fillId="60" borderId="29" xfId="52" applyNumberFormat="1" applyFont="1" applyFill="1" applyBorder="1" applyAlignment="1" applyProtection="1">
      <alignment horizontal="left"/>
      <protection/>
    </xf>
    <xf numFmtId="49" fontId="0" fillId="61" borderId="29" xfId="53" applyNumberFormat="1" applyFont="1" applyFill="1" applyBorder="1" applyAlignment="1" applyProtection="1">
      <alignment horizontal="left"/>
      <protection/>
    </xf>
    <xf numFmtId="49" fontId="0" fillId="0" borderId="50" xfId="0" applyNumberFormat="1" applyBorder="1" applyAlignment="1" applyProtection="1">
      <alignment horizontal="center"/>
      <protection hidden="1" locked="0"/>
    </xf>
    <xf numFmtId="49" fontId="0" fillId="0" borderId="51" xfId="0" applyNumberFormat="1" applyBorder="1" applyAlignment="1" applyProtection="1">
      <alignment horizontal="center"/>
      <protection hidden="1" locked="0"/>
    </xf>
    <xf numFmtId="49" fontId="0" fillId="0" borderId="44" xfId="0" applyNumberFormat="1" applyBorder="1" applyAlignment="1" applyProtection="1">
      <alignment horizontal="center"/>
      <protection hidden="1" locked="0"/>
    </xf>
    <xf numFmtId="49" fontId="0" fillId="62" borderId="29" xfId="53" applyNumberFormat="1" applyFont="1" applyFill="1" applyBorder="1" applyAlignment="1" applyProtection="1">
      <alignment horizontal="left"/>
      <protection/>
    </xf>
    <xf numFmtId="164" fontId="6" fillId="59" borderId="18" xfId="0" applyNumberFormat="1" applyFont="1" applyFill="1" applyBorder="1" applyAlignment="1" applyProtection="1">
      <alignment horizontal="center"/>
      <protection hidden="1"/>
    </xf>
    <xf numFmtId="164" fontId="6" fillId="59" borderId="16" xfId="0" applyNumberFormat="1" applyFont="1" applyFill="1" applyBorder="1" applyAlignment="1" applyProtection="1">
      <alignment horizontal="center"/>
      <protection hidden="1"/>
    </xf>
    <xf numFmtId="0" fontId="8" fillId="54" borderId="0" xfId="52" applyFont="1" applyFill="1" applyBorder="1" applyAlignment="1">
      <alignment horizontal="left"/>
    </xf>
    <xf numFmtId="0" fontId="8" fillId="55" borderId="25" xfId="52" applyFont="1" applyFill="1" applyBorder="1" applyAlignment="1">
      <alignment horizontal="left"/>
    </xf>
    <xf numFmtId="0" fontId="8" fillId="56" borderId="25" xfId="52" applyFont="1" applyFill="1" applyBorder="1" applyAlignment="1">
      <alignment horizontal="left"/>
    </xf>
    <xf numFmtId="49" fontId="7" fillId="44" borderId="0" xfId="0" applyNumberFormat="1" applyFont="1" applyFill="1" applyAlignment="1">
      <alignment horizontal="center" shrinkToFit="1"/>
    </xf>
    <xf numFmtId="0" fontId="8" fillId="47" borderId="24" xfId="51" applyFont="1" applyFill="1" applyBorder="1" applyAlignment="1">
      <alignment horizontal="center"/>
    </xf>
    <xf numFmtId="0" fontId="8" fillId="47" borderId="56" xfId="51" applyFont="1" applyFill="1" applyBorder="1" applyAlignment="1">
      <alignment horizontal="center"/>
    </xf>
    <xf numFmtId="0" fontId="8" fillId="50" borderId="0" xfId="51" applyFont="1" applyFill="1" applyBorder="1" applyAlignment="1">
      <alignment horizontal="left"/>
    </xf>
    <xf numFmtId="0" fontId="8" fillId="49" borderId="0" xfId="51" applyFont="1" applyFill="1" applyBorder="1" applyAlignment="1">
      <alignment horizontal="left"/>
    </xf>
    <xf numFmtId="0" fontId="8" fillId="51" borderId="0" xfId="51" applyFont="1" applyFill="1" applyBorder="1" applyAlignment="1">
      <alignment horizontal="left"/>
    </xf>
    <xf numFmtId="0" fontId="8" fillId="52" borderId="0" xfId="51" applyFont="1" applyFill="1" applyBorder="1" applyAlignment="1">
      <alignment horizontal="left"/>
    </xf>
    <xf numFmtId="0" fontId="8" fillId="53" borderId="24" xfId="52" applyFont="1" applyFill="1" applyBorder="1" applyAlignment="1">
      <alignment horizontal="center"/>
    </xf>
    <xf numFmtId="0" fontId="8" fillId="53" borderId="56" xfId="52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</cellXfs>
  <cellStyles count="6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wahlfelder" xfId="40"/>
    <cellStyle name="Belegung &gt; 100%" xfId="41"/>
    <cellStyle name="Belegung &gt; 75%" xfId="42"/>
    <cellStyle name="Belegung &gt; 90%" xfId="43"/>
    <cellStyle name="Berechnung" xfId="44"/>
    <cellStyle name="Comma" xfId="45"/>
    <cellStyle name="Comma [0]" xfId="46"/>
    <cellStyle name="Eingabe" xfId="47"/>
    <cellStyle name="Ergebnis" xfId="48"/>
    <cellStyle name="Erklärender Text" xfId="49"/>
    <cellStyle name="Gut" xfId="50"/>
    <cellStyle name="Modul 2.1" xfId="51"/>
    <cellStyle name="Modul 2.2" xfId="52"/>
    <cellStyle name="Modul 2.3" xfId="53"/>
    <cellStyle name="Modul 2.4" xfId="54"/>
    <cellStyle name="Modul 2.5" xfId="55"/>
    <cellStyle name="Modul nicht belegbar" xfId="56"/>
    <cellStyle name="Modul nicht zu belegen" xfId="57"/>
    <cellStyle name="ModulMaster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Unbenannt1" xfId="68"/>
    <cellStyle name="Verknüpfte Zelle" xfId="69"/>
    <cellStyle name="Currency" xfId="70"/>
    <cellStyle name="Currency [0]" xfId="71"/>
    <cellStyle name="Warnender Text" xfId="72"/>
    <cellStyle name="Zelle überprüfen" xfId="73"/>
  </cellStyles>
  <dxfs count="8">
    <dxf>
      <font>
        <b val="0"/>
        <sz val="7"/>
      </font>
      <fill>
        <patternFill patternType="solid">
          <fgColor indexed="31"/>
          <bgColor indexed="22"/>
        </patternFill>
      </fill>
    </dxf>
    <dxf>
      <font>
        <b val="0"/>
        <sz val="7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5"/>
          <bgColor indexed="10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309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PageLayoutView="0" workbookViewId="0" topLeftCell="A1">
      <selection activeCell="Q6" sqref="Q6:Q9"/>
    </sheetView>
  </sheetViews>
  <sheetFormatPr defaultColWidth="11.57421875" defaultRowHeight="12.75"/>
  <cols>
    <col min="1" max="1" width="10.57421875" style="27" customWidth="1"/>
    <col min="2" max="2" width="6.140625" style="41" customWidth="1"/>
    <col min="3" max="3" width="1.57421875" style="23" customWidth="1"/>
    <col min="4" max="4" width="5.8515625" style="23" customWidth="1"/>
    <col min="5" max="5" width="1.57421875" style="23" customWidth="1"/>
    <col min="6" max="6" width="5.7109375" style="23" customWidth="1"/>
    <col min="7" max="7" width="2.00390625" style="23" customWidth="1"/>
    <col min="8" max="8" width="6.140625" style="23" customWidth="1"/>
    <col min="9" max="9" width="1.57421875" style="23" customWidth="1"/>
    <col min="10" max="10" width="8.7109375" style="28" customWidth="1"/>
    <col min="11" max="11" width="3.28125" style="23" customWidth="1"/>
    <col min="12" max="12" width="5.7109375" style="23" customWidth="1"/>
    <col min="13" max="13" width="1.57421875" style="23" customWidth="1"/>
    <col min="14" max="14" width="6.00390625" style="23" customWidth="1"/>
    <col min="15" max="15" width="1.57421875" style="23" customWidth="1"/>
    <col min="16" max="16" width="6.00390625" style="23" customWidth="1"/>
    <col min="17" max="17" width="1.57421875" style="23" customWidth="1"/>
    <col min="18" max="18" width="6.00390625" style="23" customWidth="1"/>
    <col min="19" max="19" width="2.00390625" style="23" customWidth="1"/>
    <col min="20" max="20" width="6.00390625" style="23" customWidth="1"/>
    <col min="21" max="21" width="1.57421875" style="23" customWidth="1"/>
    <col min="22" max="22" width="6.00390625" style="23" customWidth="1"/>
    <col min="23" max="23" width="1.57421875" style="23" customWidth="1"/>
    <col min="24" max="24" width="5.7109375" style="23" customWidth="1"/>
    <col min="25" max="25" width="1.57421875" style="23" customWidth="1"/>
    <col min="26" max="26" width="5.7109375" style="23" customWidth="1"/>
    <col min="27" max="27" width="1.57421875" style="23" customWidth="1"/>
    <col min="28" max="28" width="6.28125" style="23" customWidth="1"/>
    <col min="29" max="29" width="1.57421875" style="23" customWidth="1"/>
    <col min="30" max="30" width="5.7109375" style="23" customWidth="1"/>
    <col min="31" max="31" width="1.8515625" style="23" customWidth="1"/>
    <col min="32" max="32" width="6.00390625" style="23" customWidth="1"/>
    <col min="33" max="33" width="2.140625" style="23" customWidth="1"/>
    <col min="34" max="16384" width="11.57421875" style="23" customWidth="1"/>
  </cols>
  <sheetData>
    <row r="1" spans="1:34" s="22" customFormat="1" ht="13.5" thickBot="1">
      <c r="A1" s="110" t="s">
        <v>0</v>
      </c>
      <c r="B1" s="213" t="s">
        <v>1</v>
      </c>
      <c r="C1" s="213"/>
      <c r="D1" s="213"/>
      <c r="E1" s="213"/>
      <c r="F1" s="213"/>
      <c r="G1" s="213"/>
      <c r="H1" s="213"/>
      <c r="I1" s="213"/>
      <c r="J1" s="214" t="s">
        <v>2</v>
      </c>
      <c r="K1" s="215"/>
      <c r="L1" s="213" t="s">
        <v>3</v>
      </c>
      <c r="M1" s="213"/>
      <c r="N1" s="213"/>
      <c r="O1" s="213"/>
      <c r="P1" s="213"/>
      <c r="Q1" s="213"/>
      <c r="R1" s="213"/>
      <c r="S1" s="215"/>
      <c r="T1" s="214" t="s">
        <v>4</v>
      </c>
      <c r="U1" s="213"/>
      <c r="V1" s="213"/>
      <c r="W1" s="213"/>
      <c r="X1" s="213"/>
      <c r="Y1" s="213"/>
      <c r="Z1" s="213"/>
      <c r="AA1" s="215"/>
      <c r="AB1" s="210" t="s">
        <v>5</v>
      </c>
      <c r="AC1" s="211"/>
      <c r="AD1" s="211"/>
      <c r="AE1" s="211"/>
      <c r="AF1" s="211"/>
      <c r="AG1" s="212"/>
      <c r="AH1" s="42"/>
    </row>
    <row r="2" spans="1:33" ht="26.25" customHeight="1">
      <c r="A2" s="111" t="s">
        <v>6</v>
      </c>
      <c r="B2" s="270" t="s">
        <v>145</v>
      </c>
      <c r="C2" s="273"/>
      <c r="H2" s="94"/>
      <c r="I2" s="95"/>
      <c r="J2" s="124"/>
      <c r="K2" s="125"/>
      <c r="L2" s="99"/>
      <c r="M2" s="116"/>
      <c r="N2" s="116"/>
      <c r="O2" s="116"/>
      <c r="P2" s="271" t="s">
        <v>147</v>
      </c>
      <c r="Q2" s="189"/>
      <c r="R2" s="116"/>
      <c r="S2" s="116"/>
      <c r="T2" s="218" t="s">
        <v>152</v>
      </c>
      <c r="U2" s="188"/>
      <c r="V2" s="196" t="s">
        <v>101</v>
      </c>
      <c r="W2" s="188"/>
      <c r="X2" s="96"/>
      <c r="Y2" s="130"/>
      <c r="Z2" s="76"/>
      <c r="AA2" s="51"/>
      <c r="AB2" s="239" t="s">
        <v>151</v>
      </c>
      <c r="AC2" s="188"/>
      <c r="AD2" s="227" t="s">
        <v>109</v>
      </c>
      <c r="AE2" s="189"/>
      <c r="AF2" s="233" t="s">
        <v>146</v>
      </c>
      <c r="AG2" s="236"/>
    </row>
    <row r="3" spans="1:33" ht="26.25" customHeight="1" thickBot="1">
      <c r="A3" s="111" t="s">
        <v>8</v>
      </c>
      <c r="B3" s="271"/>
      <c r="C3" s="273"/>
      <c r="H3" s="83"/>
      <c r="I3" s="82"/>
      <c r="J3" s="126"/>
      <c r="K3" s="127"/>
      <c r="L3" s="43"/>
      <c r="P3" s="271"/>
      <c r="Q3" s="189"/>
      <c r="T3" s="219"/>
      <c r="U3" s="189"/>
      <c r="V3" s="197"/>
      <c r="W3" s="189"/>
      <c r="X3" s="89"/>
      <c r="Y3" s="131"/>
      <c r="Z3" s="132"/>
      <c r="AA3" s="121"/>
      <c r="AB3" s="240"/>
      <c r="AC3" s="189"/>
      <c r="AD3" s="227"/>
      <c r="AE3" s="189"/>
      <c r="AF3" s="234"/>
      <c r="AG3" s="237"/>
    </row>
    <row r="4" spans="1:33" ht="26.25" customHeight="1" thickBot="1">
      <c r="A4" s="111" t="s">
        <v>9</v>
      </c>
      <c r="B4" s="272"/>
      <c r="C4" s="274"/>
      <c r="H4" s="268" t="s">
        <v>143</v>
      </c>
      <c r="I4" s="283"/>
      <c r="J4" s="242" t="s">
        <v>150</v>
      </c>
      <c r="K4" s="216"/>
      <c r="L4" s="43"/>
      <c r="P4" s="272"/>
      <c r="Q4" s="190"/>
      <c r="T4" s="219"/>
      <c r="U4" s="189"/>
      <c r="V4" s="197"/>
      <c r="W4" s="189"/>
      <c r="X4" s="89"/>
      <c r="Y4" s="131"/>
      <c r="Z4" s="79"/>
      <c r="AA4" s="121"/>
      <c r="AB4" s="240"/>
      <c r="AC4" s="189"/>
      <c r="AD4" s="227"/>
      <c r="AE4" s="189"/>
      <c r="AF4" s="235"/>
      <c r="AG4" s="238"/>
    </row>
    <row r="5" spans="1:33" ht="26.25" customHeight="1" thickBot="1">
      <c r="A5" s="111" t="s">
        <v>10</v>
      </c>
      <c r="B5" s="133"/>
      <c r="C5" s="134"/>
      <c r="H5" s="269"/>
      <c r="I5" s="284"/>
      <c r="J5" s="243"/>
      <c r="K5" s="217"/>
      <c r="L5" s="43"/>
      <c r="P5" s="135"/>
      <c r="Q5" s="134"/>
      <c r="T5" s="220"/>
      <c r="U5" s="190"/>
      <c r="V5" s="198"/>
      <c r="W5" s="190"/>
      <c r="X5" s="90"/>
      <c r="Y5" s="136"/>
      <c r="Z5" s="75"/>
      <c r="AA5" s="52"/>
      <c r="AB5" s="241"/>
      <c r="AC5" s="190"/>
      <c r="AD5" s="228"/>
      <c r="AE5" s="190"/>
      <c r="AF5" s="81"/>
      <c r="AG5" s="73"/>
    </row>
    <row r="6" spans="1:33" ht="24" customHeight="1">
      <c r="A6" s="111" t="s">
        <v>11</v>
      </c>
      <c r="B6" s="265" t="s">
        <v>140</v>
      </c>
      <c r="C6" s="216"/>
      <c r="D6" s="263" t="s">
        <v>159</v>
      </c>
      <c r="E6" s="229"/>
      <c r="F6" s="252" t="s">
        <v>161</v>
      </c>
      <c r="G6" s="230"/>
      <c r="H6" s="268" t="s">
        <v>144</v>
      </c>
      <c r="I6" s="283"/>
      <c r="J6" s="249" t="s">
        <v>160</v>
      </c>
      <c r="K6" s="188"/>
      <c r="N6" s="137"/>
      <c r="O6" s="138"/>
      <c r="P6" s="249" t="s">
        <v>162</v>
      </c>
      <c r="Q6" s="188"/>
      <c r="R6" s="223" t="s">
        <v>154</v>
      </c>
      <c r="S6" s="188"/>
      <c r="T6" s="280" t="s">
        <v>141</v>
      </c>
      <c r="U6" s="188"/>
      <c r="V6" s="223" t="s">
        <v>155</v>
      </c>
      <c r="W6" s="188"/>
      <c r="X6" s="244" t="s">
        <v>157</v>
      </c>
      <c r="Y6" s="230"/>
      <c r="AB6" s="226" t="s">
        <v>156</v>
      </c>
      <c r="AC6" s="188"/>
      <c r="AD6" s="139"/>
      <c r="AE6" s="130"/>
      <c r="AF6" s="140"/>
      <c r="AG6" s="141"/>
    </row>
    <row r="7" spans="1:33" ht="26.25" customHeight="1" thickBot="1">
      <c r="A7" s="111" t="s">
        <v>12</v>
      </c>
      <c r="B7" s="266"/>
      <c r="C7" s="229"/>
      <c r="D7" s="263"/>
      <c r="E7" s="229"/>
      <c r="F7" s="253"/>
      <c r="G7" s="231"/>
      <c r="H7" s="269"/>
      <c r="I7" s="284"/>
      <c r="J7" s="250"/>
      <c r="K7" s="189"/>
      <c r="N7" s="142"/>
      <c r="O7" s="143"/>
      <c r="P7" s="250"/>
      <c r="Q7" s="189"/>
      <c r="R7" s="224"/>
      <c r="S7" s="189"/>
      <c r="T7" s="281"/>
      <c r="U7" s="189"/>
      <c r="V7" s="224"/>
      <c r="W7" s="189"/>
      <c r="X7" s="245"/>
      <c r="Y7" s="231"/>
      <c r="AB7" s="227"/>
      <c r="AC7" s="189"/>
      <c r="AD7" s="144"/>
      <c r="AE7" s="131"/>
      <c r="AF7" s="140"/>
      <c r="AG7" s="141"/>
    </row>
    <row r="8" spans="1:36" ht="30" customHeight="1">
      <c r="A8" s="111" t="s">
        <v>13</v>
      </c>
      <c r="B8" s="266"/>
      <c r="C8" s="229"/>
      <c r="D8" s="263"/>
      <c r="E8" s="229"/>
      <c r="F8" s="253"/>
      <c r="G8" s="231"/>
      <c r="I8" s="114"/>
      <c r="J8" s="250"/>
      <c r="K8" s="189"/>
      <c r="N8" s="247" t="s">
        <v>105</v>
      </c>
      <c r="O8" s="259"/>
      <c r="P8" s="250"/>
      <c r="Q8" s="189"/>
      <c r="R8" s="224"/>
      <c r="S8" s="189"/>
      <c r="T8" s="281"/>
      <c r="U8" s="189"/>
      <c r="V8" s="224"/>
      <c r="W8" s="189"/>
      <c r="X8" s="245"/>
      <c r="Y8" s="231"/>
      <c r="AB8" s="227"/>
      <c r="AC8" s="189"/>
      <c r="AD8" s="144"/>
      <c r="AE8" s="131"/>
      <c r="AF8" s="140"/>
      <c r="AG8" s="141"/>
      <c r="AI8" s="115"/>
      <c r="AJ8" s="115"/>
    </row>
    <row r="9" spans="1:37" ht="26.25" customHeight="1" thickBot="1">
      <c r="A9" s="111" t="s">
        <v>14</v>
      </c>
      <c r="B9" s="267"/>
      <c r="C9" s="217"/>
      <c r="D9" s="264"/>
      <c r="E9" s="217"/>
      <c r="F9" s="254"/>
      <c r="G9" s="232"/>
      <c r="I9" s="114"/>
      <c r="J9" s="251"/>
      <c r="K9" s="190"/>
      <c r="N9" s="248"/>
      <c r="O9" s="260"/>
      <c r="P9" s="251"/>
      <c r="Q9" s="190"/>
      <c r="R9" s="225"/>
      <c r="S9" s="190"/>
      <c r="T9" s="282"/>
      <c r="U9" s="190"/>
      <c r="V9" s="225"/>
      <c r="W9" s="190"/>
      <c r="X9" s="246"/>
      <c r="Y9" s="232"/>
      <c r="AB9" s="228"/>
      <c r="AC9" s="190"/>
      <c r="AD9" s="144"/>
      <c r="AE9" s="131"/>
      <c r="AF9" s="140"/>
      <c r="AG9" s="141"/>
      <c r="AH9" s="114"/>
      <c r="AI9" s="117"/>
      <c r="AJ9" s="117"/>
      <c r="AK9" s="43"/>
    </row>
    <row r="10" spans="1:36" ht="26.25" customHeight="1" thickBot="1">
      <c r="A10" s="111" t="s">
        <v>15</v>
      </c>
      <c r="B10" s="98"/>
      <c r="C10" s="76"/>
      <c r="F10" s="242" t="s">
        <v>107</v>
      </c>
      <c r="G10" s="216"/>
      <c r="H10" s="99"/>
      <c r="I10" s="122"/>
      <c r="J10" s="226" t="s">
        <v>158</v>
      </c>
      <c r="K10" s="294"/>
      <c r="L10" s="193" t="s">
        <v>142</v>
      </c>
      <c r="M10" s="188"/>
      <c r="N10" s="247" t="s">
        <v>106</v>
      </c>
      <c r="O10" s="188"/>
      <c r="P10" s="221" t="s">
        <v>153</v>
      </c>
      <c r="Q10" s="188"/>
      <c r="R10" s="145"/>
      <c r="S10" s="131"/>
      <c r="T10" s="227" t="s">
        <v>164</v>
      </c>
      <c r="U10" s="229"/>
      <c r="X10" s="288" t="s">
        <v>148</v>
      </c>
      <c r="Y10" s="188"/>
      <c r="AB10" s="120"/>
      <c r="AC10" s="134"/>
      <c r="AD10" s="146"/>
      <c r="AE10" s="25"/>
      <c r="AF10" s="132"/>
      <c r="AG10" s="73"/>
      <c r="AI10" s="116"/>
      <c r="AJ10" s="116"/>
    </row>
    <row r="11" spans="1:33" ht="26.25" customHeight="1" thickBot="1">
      <c r="A11" s="111" t="s">
        <v>16</v>
      </c>
      <c r="B11" s="118"/>
      <c r="C11" s="119"/>
      <c r="F11" s="243"/>
      <c r="G11" s="217"/>
      <c r="H11" s="43"/>
      <c r="I11" s="114"/>
      <c r="J11" s="227"/>
      <c r="K11" s="295"/>
      <c r="L11" s="194"/>
      <c r="M11" s="189"/>
      <c r="N11" s="248"/>
      <c r="O11" s="190"/>
      <c r="P11" s="221"/>
      <c r="Q11" s="189"/>
      <c r="R11" s="145"/>
      <c r="S11" s="131"/>
      <c r="T11" s="227"/>
      <c r="U11" s="229"/>
      <c r="X11" s="289"/>
      <c r="Y11" s="189"/>
      <c r="AB11" s="147"/>
      <c r="AC11" s="50"/>
      <c r="AD11" s="26"/>
      <c r="AE11" s="25"/>
      <c r="AF11" s="24"/>
      <c r="AG11" s="73"/>
    </row>
    <row r="12" spans="1:33" ht="26.25" customHeight="1" thickBot="1">
      <c r="A12" s="111" t="s">
        <v>17</v>
      </c>
      <c r="B12" s="255" t="s">
        <v>149</v>
      </c>
      <c r="C12" s="257" t="s">
        <v>7</v>
      </c>
      <c r="D12" s="81"/>
      <c r="E12" s="77"/>
      <c r="F12" s="76"/>
      <c r="G12" s="88"/>
      <c r="I12" s="114"/>
      <c r="J12" s="227"/>
      <c r="K12" s="295"/>
      <c r="L12" s="194"/>
      <c r="M12" s="189"/>
      <c r="N12" s="261" t="s">
        <v>108</v>
      </c>
      <c r="O12" s="188"/>
      <c r="P12" s="221"/>
      <c r="Q12" s="189"/>
      <c r="R12" s="145"/>
      <c r="S12" s="131"/>
      <c r="T12" s="227"/>
      <c r="U12" s="229"/>
      <c r="X12" s="290"/>
      <c r="Y12" s="190"/>
      <c r="AB12" s="91"/>
      <c r="AC12" s="25"/>
      <c r="AD12" s="26"/>
      <c r="AE12" s="25"/>
      <c r="AF12" s="77"/>
      <c r="AG12" s="73"/>
    </row>
    <row r="13" spans="1:33" ht="26.25" customHeight="1" thickBot="1">
      <c r="A13" s="112" t="s">
        <v>18</v>
      </c>
      <c r="B13" s="256"/>
      <c r="C13" s="258"/>
      <c r="D13" s="109"/>
      <c r="E13" s="78"/>
      <c r="F13" s="78"/>
      <c r="G13" s="93"/>
      <c r="H13" s="97"/>
      <c r="I13" s="123"/>
      <c r="J13" s="228"/>
      <c r="K13" s="296"/>
      <c r="L13" s="195"/>
      <c r="M13" s="190"/>
      <c r="N13" s="262"/>
      <c r="O13" s="190"/>
      <c r="P13" s="222"/>
      <c r="Q13" s="190"/>
      <c r="R13" s="148"/>
      <c r="S13" s="149"/>
      <c r="T13" s="228"/>
      <c r="U13" s="217"/>
      <c r="X13" s="113"/>
      <c r="Y13" s="134"/>
      <c r="AB13" s="92"/>
      <c r="AC13" s="49"/>
      <c r="AD13" s="80"/>
      <c r="AE13" s="49"/>
      <c r="AF13" s="150"/>
      <c r="AG13" s="74"/>
    </row>
    <row r="14" spans="1:33" s="30" customFormat="1" ht="12" customHeight="1">
      <c r="A14" s="44"/>
      <c r="B14" s="45"/>
      <c r="C14" s="46"/>
      <c r="D14" s="45"/>
      <c r="E14" s="47"/>
      <c r="F14" s="47"/>
      <c r="G14" s="47"/>
      <c r="H14" s="47"/>
      <c r="I14" s="4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9" s="30" customFormat="1" ht="12" customHeight="1">
      <c r="A15" s="32" t="s">
        <v>19</v>
      </c>
      <c r="B15" s="28"/>
      <c r="C15" s="29"/>
      <c r="D15" s="28"/>
      <c r="I15" s="31"/>
    </row>
    <row r="16" spans="1:9" s="30" customFormat="1" ht="12" customHeight="1">
      <c r="A16" s="32"/>
      <c r="B16" s="28"/>
      <c r="C16" s="29"/>
      <c r="D16" s="28"/>
      <c r="I16" s="31"/>
    </row>
    <row r="17" spans="1:27" s="30" customFormat="1" ht="12" customHeight="1" thickBot="1">
      <c r="A17" s="27"/>
      <c r="B17" s="66" t="s">
        <v>20</v>
      </c>
      <c r="C17" s="67"/>
      <c r="D17" s="66" t="s">
        <v>21</v>
      </c>
      <c r="E17" s="68"/>
      <c r="F17" s="68"/>
      <c r="G17" s="68"/>
      <c r="H17" s="68"/>
      <c r="I17" s="68"/>
      <c r="J17" s="69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8" s="33" customFormat="1" ht="13.5" thickBot="1">
      <c r="A18" s="100"/>
      <c r="B18" s="151" t="s">
        <v>64</v>
      </c>
      <c r="C18" s="152"/>
      <c r="D18" s="199" t="s">
        <v>102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  <c r="AB18" s="65"/>
    </row>
    <row r="19" spans="1:27" s="33" customFormat="1" ht="12.75">
      <c r="A19" s="34" t="str">
        <f>IF(COUNTIF(Veranstaltungen!$U$1:$U$45,B19)&gt;0,"OK","nicht belegt")</f>
        <v>nicht belegt</v>
      </c>
      <c r="B19" s="153" t="s">
        <v>65</v>
      </c>
      <c r="C19" s="154"/>
      <c r="D19" s="155">
        <v>4</v>
      </c>
      <c r="E19" s="291" t="s">
        <v>66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3"/>
    </row>
    <row r="20" s="192" customFormat="1" ht="12.75">
      <c r="A20" s="191"/>
    </row>
    <row r="21" spans="1:27" s="33" customFormat="1" ht="12.75">
      <c r="A21" s="34" t="str">
        <f>IF(COUNTIF(Veranstaltungen!$U$1:$U$45,B21)&gt;0,"OK","nicht belegt")</f>
        <v>nicht belegt</v>
      </c>
      <c r="B21" s="156" t="s">
        <v>68</v>
      </c>
      <c r="C21" s="157"/>
      <c r="D21" s="158">
        <v>2</v>
      </c>
      <c r="E21" s="292" t="s">
        <v>67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5"/>
    </row>
    <row r="22" s="299" customFormat="1" ht="12.75">
      <c r="A22" s="298"/>
    </row>
    <row r="23" spans="1:27" s="33" customFormat="1" ht="12.75">
      <c r="A23" s="34" t="str">
        <f>IF(COUNTIF(Veranstaltungen!$U$1:$U$45,B23)&gt;0,"OK","nicht belegt")</f>
        <v>nicht belegt</v>
      </c>
      <c r="B23" s="159" t="s">
        <v>70</v>
      </c>
      <c r="C23" s="160"/>
      <c r="D23" s="161">
        <v>3</v>
      </c>
      <c r="E23" s="293" t="s">
        <v>69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7"/>
    </row>
    <row r="24" spans="1:27" s="33" customFormat="1" ht="12.75">
      <c r="A24" s="34" t="str">
        <f>IF(COUNTIF(Veranstaltungen!$U$1:$U$45,B24)&gt;0,"OK","nicht belegt")</f>
        <v>OK</v>
      </c>
      <c r="B24" s="162" t="s">
        <v>119</v>
      </c>
      <c r="C24" s="160"/>
      <c r="D24" s="161">
        <v>1</v>
      </c>
      <c r="E24" s="163" t="s">
        <v>163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</row>
    <row r="25" s="192" customFormat="1" ht="12.75">
      <c r="A25" s="191"/>
    </row>
    <row r="26" spans="1:27" s="103" customFormat="1" ht="12.75">
      <c r="A26" s="102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36"/>
    </row>
    <row r="27" spans="1:27" s="35" customFormat="1" ht="12.75">
      <c r="A27" s="34" t="str">
        <f>IF(COUNTIF(Veranstaltungen!$U$1:$U$45,B27)&gt;0,"OK","nicht belegt")</f>
        <v>nicht belegt</v>
      </c>
      <c r="B27" s="166" t="s">
        <v>72</v>
      </c>
      <c r="C27" s="160"/>
      <c r="D27" s="167">
        <v>2</v>
      </c>
      <c r="E27" s="297" t="s">
        <v>71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9"/>
    </row>
    <row r="28" spans="1:27" s="192" customFormat="1" ht="13.5" thickBot="1">
      <c r="A28" s="19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</row>
    <row r="29" spans="1:28" s="33" customFormat="1" ht="13.5" thickBot="1">
      <c r="A29" s="101"/>
      <c r="B29" s="168" t="s">
        <v>73</v>
      </c>
      <c r="C29" s="169"/>
      <c r="D29" s="186" t="s">
        <v>74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7"/>
      <c r="AB29" s="65"/>
    </row>
    <row r="30" spans="1:27" s="30" customFormat="1" ht="12.75">
      <c r="A30" s="34" t="str">
        <f>IF(COUNTIF(Veranstaltungen!$U$1:$U$45,B30)&gt;0,"OK","nicht belegt")</f>
        <v>nicht belegt</v>
      </c>
      <c r="B30" s="170" t="s">
        <v>75</v>
      </c>
      <c r="C30" s="171"/>
      <c r="D30" s="172">
        <v>4</v>
      </c>
      <c r="E30" s="275" t="s">
        <v>103</v>
      </c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5"/>
    </row>
    <row r="31" spans="1:27" s="37" customFormat="1" ht="12.75">
      <c r="A31" s="36"/>
      <c r="B31" s="173"/>
      <c r="C31" s="173"/>
      <c r="D31" s="17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</row>
    <row r="32" spans="1:27" s="30" customFormat="1" ht="12.75" customHeight="1">
      <c r="A32" s="38" t="str">
        <f>IF(COUNTIF(Veranstaltungen!$U$1:$U$45,B32)&gt;0,"OK","nicht belegt")</f>
        <v>nicht belegt</v>
      </c>
      <c r="B32" s="176" t="s">
        <v>78</v>
      </c>
      <c r="C32" s="177"/>
      <c r="D32" s="178">
        <v>4</v>
      </c>
      <c r="E32" s="276" t="s">
        <v>77</v>
      </c>
      <c r="F32" s="277"/>
      <c r="G32" s="277"/>
      <c r="H32" s="277"/>
      <c r="I32" s="277"/>
      <c r="J32" s="277"/>
      <c r="K32" s="277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6"/>
    </row>
    <row r="33" s="192" customFormat="1" ht="12.75">
      <c r="A33" s="191"/>
    </row>
    <row r="34" spans="1:27" s="30" customFormat="1" ht="12.75">
      <c r="A34" s="34" t="str">
        <f>IF(COUNTIF(Veranstaltungen!$U$1:$U$45,B34)&gt;0,"OK","nicht belegt")</f>
        <v>nicht belegt</v>
      </c>
      <c r="B34" s="179" t="s">
        <v>80</v>
      </c>
      <c r="C34" s="180"/>
      <c r="D34" s="181">
        <v>4</v>
      </c>
      <c r="E34" s="278" t="s">
        <v>79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87"/>
    </row>
    <row r="35" spans="1:27" s="37" customFormat="1" ht="12.75">
      <c r="A35" s="36"/>
      <c r="B35" s="180"/>
      <c r="C35" s="180"/>
      <c r="D35" s="182"/>
      <c r="E35" s="180"/>
      <c r="F35" s="180"/>
      <c r="G35" s="183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</row>
    <row r="36" spans="1:8" s="30" customFormat="1" ht="11.25">
      <c r="A36" s="39"/>
      <c r="H36" s="31"/>
    </row>
    <row r="37" spans="1:9" s="30" customFormat="1" ht="12.75">
      <c r="A37" s="39"/>
      <c r="B37" s="28"/>
      <c r="D37" s="40">
        <f>SUM(D19:D35)</f>
        <v>24</v>
      </c>
      <c r="I37" s="31"/>
    </row>
    <row r="38" spans="2:10" ht="12.75">
      <c r="B38" s="23"/>
      <c r="I38" s="28"/>
      <c r="J38" s="23"/>
    </row>
    <row r="39" spans="2:10" ht="12.75">
      <c r="B39" s="23"/>
      <c r="I39" s="28"/>
      <c r="J39" s="23"/>
    </row>
  </sheetData>
  <sheetProtection password="CF4B" sheet="1" objects="1" scenarios="1" selectLockedCells="1"/>
  <mergeCells count="86">
    <mergeCell ref="T1:AA1"/>
    <mergeCell ref="L1:S1"/>
    <mergeCell ref="J10:J13"/>
    <mergeCell ref="K10:K13"/>
    <mergeCell ref="E27:K27"/>
    <mergeCell ref="A22:IV22"/>
    <mergeCell ref="A20:IV20"/>
    <mergeCell ref="L32:AA32"/>
    <mergeCell ref="L34:AA34"/>
    <mergeCell ref="P2:P4"/>
    <mergeCell ref="Q2:Q4"/>
    <mergeCell ref="X10:X12"/>
    <mergeCell ref="Y10:Y12"/>
    <mergeCell ref="A33:IV33"/>
    <mergeCell ref="B2:B4"/>
    <mergeCell ref="C2:C4"/>
    <mergeCell ref="E30:K30"/>
    <mergeCell ref="E32:K32"/>
    <mergeCell ref="E34:K34"/>
    <mergeCell ref="I4:I5"/>
    <mergeCell ref="I6:I7"/>
    <mergeCell ref="E19:K19"/>
    <mergeCell ref="E21:K21"/>
    <mergeCell ref="E23:K23"/>
    <mergeCell ref="B12:B13"/>
    <mergeCell ref="C12:C13"/>
    <mergeCell ref="M10:M13"/>
    <mergeCell ref="N8:N9"/>
    <mergeCell ref="U10:U13"/>
    <mergeCell ref="T10:T13"/>
    <mergeCell ref="O8:O9"/>
    <mergeCell ref="U6:U9"/>
    <mergeCell ref="N12:N13"/>
    <mergeCell ref="D6:D9"/>
    <mergeCell ref="O12:O13"/>
    <mergeCell ref="B6:B9"/>
    <mergeCell ref="C6:C9"/>
    <mergeCell ref="H6:H7"/>
    <mergeCell ref="T6:T9"/>
    <mergeCell ref="AE2:AE5"/>
    <mergeCell ref="F6:F9"/>
    <mergeCell ref="P6:P9"/>
    <mergeCell ref="S6:S9"/>
    <mergeCell ref="AD2:AD5"/>
    <mergeCell ref="Y6:Y9"/>
    <mergeCell ref="AC6:AC9"/>
    <mergeCell ref="H4:H5"/>
    <mergeCell ref="J4:J5"/>
    <mergeCell ref="AC2:AC5"/>
    <mergeCell ref="F10:F11"/>
    <mergeCell ref="X6:X9"/>
    <mergeCell ref="N10:N11"/>
    <mergeCell ref="J6:J9"/>
    <mergeCell ref="O10:O11"/>
    <mergeCell ref="AB1:AG1"/>
    <mergeCell ref="B1:I1"/>
    <mergeCell ref="J1:K1"/>
    <mergeCell ref="K4:K5"/>
    <mergeCell ref="G10:G11"/>
    <mergeCell ref="T2:T5"/>
    <mergeCell ref="P10:P13"/>
    <mergeCell ref="R6:R9"/>
    <mergeCell ref="V6:V9"/>
    <mergeCell ref="AB6:AB9"/>
    <mergeCell ref="E6:E9"/>
    <mergeCell ref="G6:G9"/>
    <mergeCell ref="Q6:Q9"/>
    <mergeCell ref="K6:K9"/>
    <mergeCell ref="Q10:Q13"/>
    <mergeCell ref="U2:U5"/>
    <mergeCell ref="L30:AA30"/>
    <mergeCell ref="D29:AA29"/>
    <mergeCell ref="W2:W5"/>
    <mergeCell ref="A25:IV25"/>
    <mergeCell ref="L10:L13"/>
    <mergeCell ref="V2:V5"/>
    <mergeCell ref="D18:AA18"/>
    <mergeCell ref="A28:IV28"/>
    <mergeCell ref="W6:W9"/>
    <mergeCell ref="L19:AA19"/>
    <mergeCell ref="L21:AA21"/>
    <mergeCell ref="L23:AA23"/>
    <mergeCell ref="L27:AA27"/>
    <mergeCell ref="AF2:AF4"/>
    <mergeCell ref="AG2:AG4"/>
    <mergeCell ref="AB2:AB5"/>
  </mergeCells>
  <conditionalFormatting sqref="I14:I16">
    <cfRule type="expression" priority="5" dxfId="3" stopIfTrue="1">
      <formula>SUMIF(#REF!,H14,#REF!)&gt;90</formula>
    </cfRule>
    <cfRule type="expression" priority="6" dxfId="4" stopIfTrue="1">
      <formula>SUMIF(#REF!,H14,#REF!)&gt;=100</formula>
    </cfRule>
  </conditionalFormatting>
  <conditionalFormatting sqref="A30:A35 A19:A21 A23:A28">
    <cfRule type="cellIs" priority="7" dxfId="5" operator="equal" stopIfTrue="1">
      <formula>"OK"</formula>
    </cfRule>
  </conditionalFormatting>
  <conditionalFormatting sqref="M10 U2 S6 AG5:AG13 W2 Y2 AE2 AC11:AC13 Y10 Q10 W6 AE6 AE10:AE13 AC2 AA2:AA5 AC6">
    <cfRule type="expression" priority="8" dxfId="4" stopIfTrue="1">
      <formula>SUMIF(#REF!,TRIM(MID(L2,6,5)),#REF!)&gt;='Backend + Einstellungen'!$B$13</formula>
    </cfRule>
    <cfRule type="expression" priority="9" dxfId="3" stopIfTrue="1">
      <formula>SUMIF(#REF!,TRIM(MID(L2,6,5)),#REF!)&gt;'Backend + Einstellungen'!$B$12</formula>
    </cfRule>
    <cfRule type="expression" priority="10" dxfId="2" stopIfTrue="1">
      <formula>SUMIF(#REF!,TRIM(MID(L2,6,5)),#REF!)&gt;'Backend + Einstellungen'!$B$11</formula>
    </cfRule>
  </conditionalFormatting>
  <conditionalFormatting sqref="V2:V5 N6:N10 O6:O8 AB11:AC13 N12:O12 AB2:AG2 L10:L13 T6:T9 AD6:AE13 P5:P6 AF5:AG13 X10:Y10 M10 U6:Y6 T2:U2 W2 O10:Q10 AB6:AC6 X2:AA5 Q6:S6 T10:U10 P2:Q2 R10:S13 B5:B12 D12:G13 H4:H7 J6:J10 C10:C12 F10:G10 K6 I4:K4 C6:G6 I6 B2:C2 H2:K3">
    <cfRule type="expression" priority="11" dxfId="1" stopIfTrue="1">
      <formula>SUMIF(Veranstaltungen!$D$2:$D$155,RIGHT(TRIM(MID(B2,6,5)),3),Veranstaltungen!$R$2:$R$155)=1</formula>
    </cfRule>
  </conditionalFormatting>
  <conditionalFormatting sqref="B2:K137 L2:M5 L10:M137 N2:AG137">
    <cfRule type="expression" priority="12" dxfId="0" stopIfTrue="1">
      <formula>SUMIF(Veranstaltungen!$D$2:$D$155,RIGHT(TRIM(MID(B2,6,5)),3),Veranstaltungen!$Q$2:$Q$155)=1</formula>
    </cfRule>
  </conditionalFormatting>
  <printOptions/>
  <pageMargins left="0.26805555555555555" right="0.08333333333333333" top="0.43680555555555556" bottom="0.38125" header="0.19930555555555557" footer="0.14375"/>
  <pageSetup firstPageNumber="1" useFirstPageNumber="1" horizontalDpi="300" verticalDpi="300" orientation="portrait" paperSize="9" scale="101" r:id="rId1"/>
  <headerFooter alignWithMargins="0">
    <oddHeader>&amp;C&amp;A</oddHeader>
    <oddFooter>&amp;CSeite &amp;P</oddFooter>
  </headerFooter>
  <ignoredErrors>
    <ignoredError sqref="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3">
      <selection activeCell="O36" sqref="O36"/>
    </sheetView>
  </sheetViews>
  <sheetFormatPr defaultColWidth="11.57421875" defaultRowHeight="12.75"/>
  <cols>
    <col min="1" max="1" width="4.28125" style="2" customWidth="1"/>
    <col min="2" max="2" width="5.8515625" style="2" customWidth="1"/>
    <col min="3" max="3" width="1.8515625" style="2" customWidth="1"/>
    <col min="4" max="4" width="3.8515625" style="2" customWidth="1"/>
    <col min="5" max="5" width="15.00390625" style="2" customWidth="1"/>
    <col min="6" max="6" width="12.8515625" style="21" customWidth="1"/>
    <col min="7" max="7" width="5.140625" style="2" customWidth="1"/>
    <col min="8" max="8" width="2.8515625" style="2" customWidth="1"/>
    <col min="9" max="9" width="2.140625" style="2" customWidth="1"/>
    <col min="10" max="10" width="5.140625" style="2" customWidth="1"/>
    <col min="11" max="11" width="4.00390625" style="2" customWidth="1"/>
    <col min="12" max="12" width="5.8515625" style="9" customWidth="1"/>
    <col min="13" max="13" width="2.00390625" style="2" customWidth="1"/>
    <col min="14" max="14" width="5.7109375" style="9" customWidth="1"/>
    <col min="15" max="15" width="50.140625" style="2" customWidth="1"/>
    <col min="16" max="16" width="8.140625" style="13" customWidth="1"/>
    <col min="17" max="18" width="11.57421875" style="13" customWidth="1"/>
    <col min="19" max="19" width="11.57421875" style="2" customWidth="1"/>
    <col min="20" max="20" width="11.57421875" style="13" customWidth="1"/>
    <col min="21" max="21" width="7.00390625" style="13" customWidth="1"/>
    <col min="22" max="22" width="7.00390625" style="2" customWidth="1"/>
    <col min="23" max="33" width="3.00390625" style="2" customWidth="1"/>
    <col min="34" max="34" width="11.57421875" style="2" customWidth="1"/>
    <col min="35" max="46" width="3.00390625" style="13" customWidth="1"/>
    <col min="47" max="16384" width="11.57421875" style="2" customWidth="1"/>
  </cols>
  <sheetData>
    <row r="1" spans="1:46" s="12" customFormat="1" ht="13.5" thickBot="1">
      <c r="A1" s="3" t="s">
        <v>20</v>
      </c>
      <c r="B1" s="3"/>
      <c r="C1" s="303" t="s">
        <v>23</v>
      </c>
      <c r="D1" s="303"/>
      <c r="E1" s="3" t="s">
        <v>24</v>
      </c>
      <c r="F1" s="10"/>
      <c r="G1" s="3" t="s">
        <v>25</v>
      </c>
      <c r="H1" s="3" t="s">
        <v>26</v>
      </c>
      <c r="I1" s="303" t="s">
        <v>27</v>
      </c>
      <c r="J1" s="303"/>
      <c r="K1" s="303" t="s">
        <v>28</v>
      </c>
      <c r="L1" s="303"/>
      <c r="M1" s="303"/>
      <c r="N1" s="303"/>
      <c r="O1" s="3" t="s">
        <v>29</v>
      </c>
      <c r="P1" s="11" t="s">
        <v>30</v>
      </c>
      <c r="Q1" s="11" t="s">
        <v>31</v>
      </c>
      <c r="R1" s="11" t="s">
        <v>32</v>
      </c>
      <c r="T1" s="11" t="s">
        <v>33</v>
      </c>
      <c r="U1" s="11" t="s">
        <v>20</v>
      </c>
      <c r="V1" s="11">
        <v>8</v>
      </c>
      <c r="W1" s="11">
        <f aca="true" t="shared" si="0" ref="W1:AG1">V1+1</f>
        <v>9</v>
      </c>
      <c r="X1" s="11">
        <f t="shared" si="0"/>
        <v>10</v>
      </c>
      <c r="Y1" s="11">
        <f t="shared" si="0"/>
        <v>11</v>
      </c>
      <c r="Z1" s="11">
        <f t="shared" si="0"/>
        <v>12</v>
      </c>
      <c r="AA1" s="11">
        <f t="shared" si="0"/>
        <v>13</v>
      </c>
      <c r="AB1" s="11">
        <f t="shared" si="0"/>
        <v>14</v>
      </c>
      <c r="AC1" s="11">
        <f t="shared" si="0"/>
        <v>15</v>
      </c>
      <c r="AD1" s="11">
        <f t="shared" si="0"/>
        <v>16</v>
      </c>
      <c r="AE1" s="11">
        <f t="shared" si="0"/>
        <v>17</v>
      </c>
      <c r="AF1" s="11">
        <f t="shared" si="0"/>
        <v>18</v>
      </c>
      <c r="AG1" s="11">
        <f t="shared" si="0"/>
        <v>19</v>
      </c>
      <c r="AI1" s="11" t="s">
        <v>22</v>
      </c>
      <c r="AJ1" s="11">
        <f aca="true" t="shared" si="1" ref="AJ1:AT1">AI1+1</f>
        <v>9</v>
      </c>
      <c r="AK1" s="11">
        <f t="shared" si="1"/>
        <v>10</v>
      </c>
      <c r="AL1" s="11">
        <f t="shared" si="1"/>
        <v>11</v>
      </c>
      <c r="AM1" s="11">
        <f t="shared" si="1"/>
        <v>12</v>
      </c>
      <c r="AN1" s="11">
        <f t="shared" si="1"/>
        <v>13</v>
      </c>
      <c r="AO1" s="11">
        <f t="shared" si="1"/>
        <v>14</v>
      </c>
      <c r="AP1" s="11">
        <f t="shared" si="1"/>
        <v>15</v>
      </c>
      <c r="AQ1" s="11">
        <f t="shared" si="1"/>
        <v>16</v>
      </c>
      <c r="AR1" s="11">
        <f t="shared" si="1"/>
        <v>17</v>
      </c>
      <c r="AS1" s="11">
        <f t="shared" si="1"/>
        <v>18</v>
      </c>
      <c r="AT1" s="11">
        <f t="shared" si="1"/>
        <v>19</v>
      </c>
    </row>
    <row r="2" spans="1:33" ht="13.5" thickBot="1">
      <c r="A2" s="59" t="s">
        <v>64</v>
      </c>
      <c r="B2" s="60"/>
      <c r="C2" s="304" t="s">
        <v>102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53"/>
      <c r="B3" s="54"/>
      <c r="C3" s="307" t="s">
        <v>66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46" ht="12.75">
      <c r="A4" s="53"/>
      <c r="B4" s="53" t="s">
        <v>65</v>
      </c>
      <c r="C4" s="8" t="s">
        <v>44</v>
      </c>
      <c r="D4" s="4">
        <v>301</v>
      </c>
      <c r="E4" s="8" t="s">
        <v>45</v>
      </c>
      <c r="F4" s="8" t="s">
        <v>46</v>
      </c>
      <c r="G4" s="4">
        <v>33</v>
      </c>
      <c r="H4" s="4">
        <v>4</v>
      </c>
      <c r="I4" s="8" t="s">
        <v>51</v>
      </c>
      <c r="J4" s="8">
        <v>117</v>
      </c>
      <c r="K4" s="8" t="s">
        <v>48</v>
      </c>
      <c r="L4" s="9">
        <v>0.3333333333333333</v>
      </c>
      <c r="M4" s="8" t="s">
        <v>49</v>
      </c>
      <c r="N4" s="9">
        <v>0.5</v>
      </c>
      <c r="O4" s="14"/>
      <c r="P4" s="13">
        <f>'Stundenplan WS 2011'!W2</f>
        <v>0</v>
      </c>
      <c r="Q4" s="13">
        <f>IF(AND(MAX(AI4:AT4)&gt;1,P4&lt;&gt;"x"),1,0)</f>
        <v>0</v>
      </c>
      <c r="R4" s="13">
        <f>IF(AND(COUNTIF($U$2:$U$70,B4)&gt;0,P4&lt;&gt;"x"),1,0)</f>
        <v>0</v>
      </c>
      <c r="T4" s="13">
        <f>IF(P4='Backend + Einstellungen'!$B$9,K4,"")</f>
      </c>
      <c r="U4" s="13">
        <f>IF(P4='Backend + Einstellungen'!$B$9,B4,"")</f>
      </c>
      <c r="V4" s="8">
        <f aca="true" t="shared" si="2" ref="V4:AG15">IF(AND(HOUR($L4)&lt;=V$1,HOUR($N4)&gt;V$1),1,0)</f>
        <v>1</v>
      </c>
      <c r="W4" s="8">
        <f t="shared" si="2"/>
        <v>1</v>
      </c>
      <c r="X4" s="8">
        <f t="shared" si="2"/>
        <v>1</v>
      </c>
      <c r="Y4" s="8">
        <f t="shared" si="2"/>
        <v>1</v>
      </c>
      <c r="Z4" s="8">
        <f t="shared" si="2"/>
        <v>0</v>
      </c>
      <c r="AA4" s="8">
        <f t="shared" si="2"/>
        <v>0</v>
      </c>
      <c r="AB4" s="8">
        <f t="shared" si="2"/>
        <v>0</v>
      </c>
      <c r="AC4" s="8">
        <f t="shared" si="2"/>
        <v>0</v>
      </c>
      <c r="AD4" s="8">
        <f t="shared" si="2"/>
        <v>0</v>
      </c>
      <c r="AE4" s="8">
        <f t="shared" si="2"/>
        <v>0</v>
      </c>
      <c r="AF4" s="8">
        <f t="shared" si="2"/>
        <v>0</v>
      </c>
      <c r="AG4" s="8">
        <f t="shared" si="2"/>
        <v>0</v>
      </c>
      <c r="AI4" s="13">
        <f>SUMIF('Backend + Einstellungen'!$A$2:$A$7,$K4,'Backend + Einstellungen'!B$2:B$7)+V4</f>
        <v>1</v>
      </c>
      <c r="AJ4" s="13">
        <f>SUMIF('Backend + Einstellungen'!$A$2:$A$7,$K4,'Backend + Einstellungen'!C$2:C$7)+W4</f>
        <v>1</v>
      </c>
      <c r="AK4" s="13">
        <f>SUMIF('Backend + Einstellungen'!$A$2:$A$7,$K4,'Backend + Einstellungen'!D$2:D$7)+X4</f>
        <v>1</v>
      </c>
      <c r="AL4" s="13">
        <f>SUMIF('Backend + Einstellungen'!$A$2:$A$7,$K4,'Backend + Einstellungen'!E$2:E$7)+Y4</f>
        <v>1</v>
      </c>
      <c r="AM4" s="13">
        <f>SUMIF('Backend + Einstellungen'!$A$2:$A$7,$K4,'Backend + Einstellungen'!F$2:F$7)+Z4</f>
        <v>0</v>
      </c>
      <c r="AN4" s="13">
        <f>SUMIF('Backend + Einstellungen'!$A$2:$A$7,$K4,'Backend + Einstellungen'!G$2:G$7)+AA4</f>
        <v>0</v>
      </c>
      <c r="AO4" s="13">
        <f>SUMIF('Backend + Einstellungen'!$A$2:$A$7,$K4,'Backend + Einstellungen'!H$2:H$7)+AB4</f>
        <v>0</v>
      </c>
      <c r="AP4" s="13">
        <f>SUMIF('Backend + Einstellungen'!$A$2:$A$7,$K4,'Backend + Einstellungen'!I$2:I$7)+AC4</f>
        <v>0</v>
      </c>
      <c r="AQ4" s="13">
        <f>SUMIF('Backend + Einstellungen'!$A$2:$A$7,$K4,'Backend + Einstellungen'!J$2:J$7)+AD4</f>
        <v>0</v>
      </c>
      <c r="AR4" s="13">
        <f>SUMIF('Backend + Einstellungen'!$A$2:$A$7,$K4,'Backend + Einstellungen'!K$2:K$7)+AE4</f>
        <v>0</v>
      </c>
      <c r="AS4" s="13">
        <f>SUMIF('Backend + Einstellungen'!$A$2:$A$7,$K4,'Backend + Einstellungen'!L$2:L$7)+AF4</f>
        <v>0</v>
      </c>
      <c r="AT4" s="13">
        <f>SUMIF('Backend + Einstellungen'!$A$2:$A$7,$K4,'Backend + Einstellungen'!M$2:M$7)+AG4</f>
        <v>0</v>
      </c>
    </row>
    <row r="5" spans="1:46" ht="12.75">
      <c r="A5" s="53"/>
      <c r="B5" s="53" t="s">
        <v>65</v>
      </c>
      <c r="C5" s="8" t="s">
        <v>44</v>
      </c>
      <c r="D5" s="4">
        <v>302</v>
      </c>
      <c r="E5" s="8" t="s">
        <v>110</v>
      </c>
      <c r="F5" s="8" t="s">
        <v>104</v>
      </c>
      <c r="G5" s="4">
        <v>33</v>
      </c>
      <c r="H5" s="4">
        <v>4</v>
      </c>
      <c r="I5" s="8" t="s">
        <v>47</v>
      </c>
      <c r="J5" s="8">
        <v>211</v>
      </c>
      <c r="K5" s="8" t="s">
        <v>55</v>
      </c>
      <c r="L5" s="9">
        <v>0.5</v>
      </c>
      <c r="M5" s="8" t="s">
        <v>49</v>
      </c>
      <c r="N5" s="9">
        <v>0.6666666666666666</v>
      </c>
      <c r="O5" s="14"/>
      <c r="P5" s="2">
        <f>'Stundenplan WS 2011'!C6</f>
        <v>0</v>
      </c>
      <c r="Q5" s="13">
        <f aca="true" t="shared" si="3" ref="Q5:Q42">IF(AND(MAX(AI5:AT5)&gt;1,P5&lt;&gt;"x"),1,0)</f>
        <v>0</v>
      </c>
      <c r="R5" s="13">
        <f aca="true" t="shared" si="4" ref="R5:R42">IF(AND(COUNTIF($U$2:$U$70,B5)&gt;0,P5&lt;&gt;"x"),1,0)</f>
        <v>0</v>
      </c>
      <c r="T5" s="13">
        <f>IF(P5='Backend + Einstellungen'!$B$9,K5,"")</f>
      </c>
      <c r="U5" s="13">
        <f>IF(P5='Backend + Einstellungen'!$B$9,B5,"")</f>
      </c>
      <c r="V5" s="8">
        <f t="shared" si="2"/>
        <v>0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1</v>
      </c>
      <c r="AA5" s="8">
        <f t="shared" si="2"/>
        <v>1</v>
      </c>
      <c r="AB5" s="8">
        <f t="shared" si="2"/>
        <v>1</v>
      </c>
      <c r="AC5" s="8">
        <f t="shared" si="2"/>
        <v>1</v>
      </c>
      <c r="AD5" s="8">
        <f t="shared" si="2"/>
        <v>0</v>
      </c>
      <c r="AE5" s="8">
        <f t="shared" si="2"/>
        <v>0</v>
      </c>
      <c r="AF5" s="8">
        <f t="shared" si="2"/>
        <v>0</v>
      </c>
      <c r="AG5" s="8">
        <f t="shared" si="2"/>
        <v>0</v>
      </c>
      <c r="AI5" s="13">
        <f>SUMIF('Backend + Einstellungen'!$A$2:$A$7,$K5,'Backend + Einstellungen'!B$2:B$7)+V5</f>
        <v>0</v>
      </c>
      <c r="AJ5" s="13">
        <f>SUMIF('Backend + Einstellungen'!$A$2:$A$7,$K5,'Backend + Einstellungen'!C$2:C$7)+W5</f>
        <v>0</v>
      </c>
      <c r="AK5" s="13">
        <f>SUMIF('Backend + Einstellungen'!$A$2:$A$7,$K5,'Backend + Einstellungen'!D$2:D$7)+X5</f>
        <v>0</v>
      </c>
      <c r="AL5" s="13">
        <f>SUMIF('Backend + Einstellungen'!$A$2:$A$7,$K5,'Backend + Einstellungen'!E$2:E$7)+Y5</f>
        <v>0</v>
      </c>
      <c r="AM5" s="13">
        <f>SUMIF('Backend + Einstellungen'!$A$2:$A$7,$K5,'Backend + Einstellungen'!F$2:F$7)+Z5</f>
        <v>1</v>
      </c>
      <c r="AN5" s="13">
        <f>SUMIF('Backend + Einstellungen'!$A$2:$A$7,$K5,'Backend + Einstellungen'!G$2:G$7)+AA5</f>
        <v>1</v>
      </c>
      <c r="AO5" s="13">
        <f>SUMIF('Backend + Einstellungen'!$A$2:$A$7,$K5,'Backend + Einstellungen'!H$2:H$7)+AB5</f>
        <v>1</v>
      </c>
      <c r="AP5" s="13">
        <f>SUMIF('Backend + Einstellungen'!$A$2:$A$7,$K5,'Backend + Einstellungen'!I$2:I$7)+AC5</f>
        <v>1</v>
      </c>
      <c r="AQ5" s="13">
        <f>SUMIF('Backend + Einstellungen'!$A$2:$A$7,$K5,'Backend + Einstellungen'!J$2:J$7)+AD5</f>
        <v>0</v>
      </c>
      <c r="AR5" s="13">
        <f>SUMIF('Backend + Einstellungen'!$A$2:$A$7,$K5,'Backend + Einstellungen'!K$2:K$7)+AE5</f>
        <v>0</v>
      </c>
      <c r="AS5" s="13">
        <f>SUMIF('Backend + Einstellungen'!$A$2:$A$7,$K5,'Backend + Einstellungen'!L$2:L$7)+AF5</f>
        <v>1</v>
      </c>
      <c r="AT5" s="13">
        <f>SUMIF('Backend + Einstellungen'!$A$2:$A$7,$K5,'Backend + Einstellungen'!M$2:M$7)+AG5</f>
        <v>1</v>
      </c>
    </row>
    <row r="6" spans="1:46" ht="12.75">
      <c r="A6" s="53"/>
      <c r="B6" s="53" t="s">
        <v>65</v>
      </c>
      <c r="C6" s="8" t="s">
        <v>44</v>
      </c>
      <c r="D6" s="4">
        <v>303</v>
      </c>
      <c r="E6" s="2" t="s">
        <v>111</v>
      </c>
      <c r="F6" s="2" t="s">
        <v>112</v>
      </c>
      <c r="G6" s="4">
        <v>33</v>
      </c>
      <c r="H6" s="4">
        <v>4</v>
      </c>
      <c r="I6" s="8" t="s">
        <v>51</v>
      </c>
      <c r="J6" s="8">
        <v>207</v>
      </c>
      <c r="K6" s="8" t="s">
        <v>48</v>
      </c>
      <c r="L6" s="9">
        <v>0.5</v>
      </c>
      <c r="M6" s="8" t="s">
        <v>49</v>
      </c>
      <c r="N6" s="9">
        <v>0.6666666666666666</v>
      </c>
      <c r="O6" s="15"/>
      <c r="P6" s="2">
        <f>'Stundenplan WS 2011'!U6</f>
        <v>0</v>
      </c>
      <c r="Q6" s="13">
        <f t="shared" si="3"/>
        <v>0</v>
      </c>
      <c r="R6" s="13">
        <f t="shared" si="4"/>
        <v>0</v>
      </c>
      <c r="T6" s="13">
        <f>IF(P6='Backend + Einstellungen'!$B$9,K6,"")</f>
      </c>
      <c r="U6" s="13">
        <f>IF(P6='Backend + Einstellungen'!$B$9,B6,"")</f>
      </c>
      <c r="V6" s="8">
        <f t="shared" si="2"/>
        <v>0</v>
      </c>
      <c r="W6" s="8">
        <f t="shared" si="2"/>
        <v>0</v>
      </c>
      <c r="X6" s="8">
        <f t="shared" si="2"/>
        <v>0</v>
      </c>
      <c r="Y6" s="8">
        <f t="shared" si="2"/>
        <v>0</v>
      </c>
      <c r="Z6" s="8">
        <f t="shared" si="2"/>
        <v>1</v>
      </c>
      <c r="AA6" s="8">
        <f t="shared" si="2"/>
        <v>1</v>
      </c>
      <c r="AB6" s="8">
        <f t="shared" si="2"/>
        <v>1</v>
      </c>
      <c r="AC6" s="8">
        <f t="shared" si="2"/>
        <v>1</v>
      </c>
      <c r="AD6" s="8">
        <f t="shared" si="2"/>
        <v>0</v>
      </c>
      <c r="AE6" s="8">
        <f t="shared" si="2"/>
        <v>0</v>
      </c>
      <c r="AF6" s="8">
        <f t="shared" si="2"/>
        <v>0</v>
      </c>
      <c r="AG6" s="8">
        <f t="shared" si="2"/>
        <v>0</v>
      </c>
      <c r="AI6" s="13">
        <f>SUMIF('Backend + Einstellungen'!$A$2:$A$7,$K6,'Backend + Einstellungen'!B$2:B$7)+V6</f>
        <v>0</v>
      </c>
      <c r="AJ6" s="13">
        <f>SUMIF('Backend + Einstellungen'!$A$2:$A$7,$K6,'Backend + Einstellungen'!C$2:C$7)+W6</f>
        <v>0</v>
      </c>
      <c r="AK6" s="13">
        <f>SUMIF('Backend + Einstellungen'!$A$2:$A$7,$K6,'Backend + Einstellungen'!D$2:D$7)+X6</f>
        <v>0</v>
      </c>
      <c r="AL6" s="13">
        <f>SUMIF('Backend + Einstellungen'!$A$2:$A$7,$K6,'Backend + Einstellungen'!E$2:E$7)+Y6</f>
        <v>0</v>
      </c>
      <c r="AM6" s="13">
        <f>SUMIF('Backend + Einstellungen'!$A$2:$A$7,$K6,'Backend + Einstellungen'!F$2:F$7)+Z6</f>
        <v>1</v>
      </c>
      <c r="AN6" s="13">
        <f>SUMIF('Backend + Einstellungen'!$A$2:$A$7,$K6,'Backend + Einstellungen'!G$2:G$7)+AA6</f>
        <v>1</v>
      </c>
      <c r="AO6" s="13">
        <f>SUMIF('Backend + Einstellungen'!$A$2:$A$7,$K6,'Backend + Einstellungen'!H$2:H$7)+AB6</f>
        <v>1</v>
      </c>
      <c r="AP6" s="13">
        <f>SUMIF('Backend + Einstellungen'!$A$2:$A$7,$K6,'Backend + Einstellungen'!I$2:I$7)+AC6</f>
        <v>1</v>
      </c>
      <c r="AQ6" s="13">
        <f>SUMIF('Backend + Einstellungen'!$A$2:$A$7,$K6,'Backend + Einstellungen'!J$2:J$7)+AD6</f>
        <v>0</v>
      </c>
      <c r="AR6" s="13">
        <f>SUMIF('Backend + Einstellungen'!$A$2:$A$7,$K6,'Backend + Einstellungen'!K$2:K$7)+AE6</f>
        <v>0</v>
      </c>
      <c r="AS6" s="13">
        <f>SUMIF('Backend + Einstellungen'!$A$2:$A$7,$K6,'Backend + Einstellungen'!L$2:L$7)+AF6</f>
        <v>0</v>
      </c>
      <c r="AT6" s="13">
        <f>SUMIF('Backend + Einstellungen'!$A$2:$A$7,$K6,'Backend + Einstellungen'!M$2:M$7)+AG6</f>
        <v>0</v>
      </c>
    </row>
    <row r="7" spans="1:46" ht="12.75">
      <c r="A7" s="53"/>
      <c r="B7" s="53" t="s">
        <v>65</v>
      </c>
      <c r="C7" s="8" t="s">
        <v>44</v>
      </c>
      <c r="D7" s="4">
        <v>304</v>
      </c>
      <c r="E7" s="8" t="s">
        <v>113</v>
      </c>
      <c r="F7" s="8" t="s">
        <v>114</v>
      </c>
      <c r="G7" s="4">
        <v>33</v>
      </c>
      <c r="H7" s="4">
        <v>4</v>
      </c>
      <c r="I7" s="8" t="s">
        <v>53</v>
      </c>
      <c r="J7" s="8" t="s">
        <v>54</v>
      </c>
      <c r="K7" s="8" t="s">
        <v>56</v>
      </c>
      <c r="L7" s="9">
        <v>0.6666666666666666</v>
      </c>
      <c r="M7" s="8" t="s">
        <v>49</v>
      </c>
      <c r="N7" s="9">
        <v>0.8333333333333334</v>
      </c>
      <c r="O7" s="16"/>
      <c r="P7" s="13">
        <f>'Stundenplan WS 2011'!M10</f>
        <v>0</v>
      </c>
      <c r="Q7" s="13">
        <f t="shared" si="3"/>
        <v>0</v>
      </c>
      <c r="R7" s="13">
        <f t="shared" si="4"/>
        <v>0</v>
      </c>
      <c r="T7" s="13">
        <f>IF(P7='Backend + Einstellungen'!$B$9,K7,"")</f>
      </c>
      <c r="U7" s="13">
        <f>IF(P7='Backend + Einstellungen'!$B$9,B7,"")</f>
      </c>
      <c r="V7" s="8">
        <f t="shared" si="2"/>
        <v>0</v>
      </c>
      <c r="W7" s="8">
        <f t="shared" si="2"/>
        <v>0</v>
      </c>
      <c r="X7" s="8">
        <f t="shared" si="2"/>
        <v>0</v>
      </c>
      <c r="Y7" s="8">
        <f t="shared" si="2"/>
        <v>0</v>
      </c>
      <c r="Z7" s="8">
        <f t="shared" si="2"/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1</v>
      </c>
      <c r="AE7" s="8">
        <f t="shared" si="2"/>
        <v>1</v>
      </c>
      <c r="AF7" s="8">
        <f t="shared" si="2"/>
        <v>1</v>
      </c>
      <c r="AG7" s="8">
        <f t="shared" si="2"/>
        <v>1</v>
      </c>
      <c r="AI7" s="13">
        <f>SUMIF('Backend + Einstellungen'!$A$2:$A$7,$K7,'Backend + Einstellungen'!B$2:B$7)+V7</f>
        <v>0</v>
      </c>
      <c r="AJ7" s="13">
        <f>SUMIF('Backend + Einstellungen'!$A$2:$A$7,$K7,'Backend + Einstellungen'!C$2:C$7)+W7</f>
        <v>0</v>
      </c>
      <c r="AK7" s="13">
        <f>SUMIF('Backend + Einstellungen'!$A$2:$A$7,$K7,'Backend + Einstellungen'!D$2:D$7)+X7</f>
        <v>0</v>
      </c>
      <c r="AL7" s="13">
        <f>SUMIF('Backend + Einstellungen'!$A$2:$A$7,$K7,'Backend + Einstellungen'!E$2:E$7)+Y7</f>
        <v>0</v>
      </c>
      <c r="AM7" s="13">
        <f>SUMIF('Backend + Einstellungen'!$A$2:$A$7,$K7,'Backend + Einstellungen'!F$2:F$7)+Z7</f>
        <v>0</v>
      </c>
      <c r="AN7" s="13">
        <f>SUMIF('Backend + Einstellungen'!$A$2:$A$7,$K7,'Backend + Einstellungen'!G$2:G$7)+AA7</f>
        <v>0</v>
      </c>
      <c r="AO7" s="13">
        <f>SUMIF('Backend + Einstellungen'!$A$2:$A$7,$K7,'Backend + Einstellungen'!H$2:H$7)+AB7</f>
        <v>0</v>
      </c>
      <c r="AP7" s="13">
        <f>SUMIF('Backend + Einstellungen'!$A$2:$A$7,$K7,'Backend + Einstellungen'!I$2:I$7)+AC7</f>
        <v>0</v>
      </c>
      <c r="AQ7" s="13">
        <f>SUMIF('Backend + Einstellungen'!$A$2:$A$7,$K7,'Backend + Einstellungen'!J$2:J$7)+AD7</f>
        <v>1</v>
      </c>
      <c r="AR7" s="13">
        <f>SUMIF('Backend + Einstellungen'!$A$2:$A$7,$K7,'Backend + Einstellungen'!K$2:K$7)+AE7</f>
        <v>1</v>
      </c>
      <c r="AS7" s="13">
        <f>SUMIF('Backend + Einstellungen'!$A$2:$A$7,$K7,'Backend + Einstellungen'!L$2:L$7)+AF7</f>
        <v>1</v>
      </c>
      <c r="AT7" s="13">
        <f>SUMIF('Backend + Einstellungen'!$A$2:$A$7,$K7,'Backend + Einstellungen'!M$2:M$7)+AG7</f>
        <v>1</v>
      </c>
    </row>
    <row r="8" spans="1:33" ht="12.75">
      <c r="A8" s="55"/>
      <c r="B8" s="55"/>
      <c r="C8" s="306" t="s">
        <v>67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46" ht="12.75">
      <c r="A9" s="55"/>
      <c r="B9" s="55" t="s">
        <v>68</v>
      </c>
      <c r="C9" s="8" t="s">
        <v>44</v>
      </c>
      <c r="D9" s="4">
        <v>305</v>
      </c>
      <c r="E9" s="8" t="s">
        <v>82</v>
      </c>
      <c r="F9" s="8" t="s">
        <v>81</v>
      </c>
      <c r="G9" s="4">
        <v>33</v>
      </c>
      <c r="H9" s="4">
        <v>2</v>
      </c>
      <c r="I9" s="8" t="s">
        <v>47</v>
      </c>
      <c r="J9" s="8" t="s">
        <v>115</v>
      </c>
      <c r="K9" s="8" t="s">
        <v>55</v>
      </c>
      <c r="L9" s="9">
        <v>0.4166666666666667</v>
      </c>
      <c r="M9" s="8" t="s">
        <v>49</v>
      </c>
      <c r="N9" s="9">
        <v>0.5</v>
      </c>
      <c r="O9" s="16"/>
      <c r="P9" s="2">
        <f>'Stundenplan WS 2011'!I4</f>
        <v>0</v>
      </c>
      <c r="Q9" s="13">
        <f t="shared" si="3"/>
        <v>0</v>
      </c>
      <c r="R9" s="13">
        <f t="shared" si="4"/>
        <v>0</v>
      </c>
      <c r="T9" s="13">
        <f>IF(P9='Backend + Einstellungen'!$B$9,K9,"")</f>
      </c>
      <c r="U9" s="13">
        <f>IF(P9='Backend + Einstellungen'!$B$9,B9,"")</f>
      </c>
      <c r="V9" s="8">
        <f t="shared" si="2"/>
        <v>0</v>
      </c>
      <c r="W9" s="8">
        <f t="shared" si="2"/>
        <v>0</v>
      </c>
      <c r="X9" s="8">
        <f t="shared" si="2"/>
        <v>1</v>
      </c>
      <c r="Y9" s="8">
        <f t="shared" si="2"/>
        <v>1</v>
      </c>
      <c r="Z9" s="8">
        <f t="shared" si="2"/>
        <v>0</v>
      </c>
      <c r="AA9" s="8">
        <f t="shared" si="2"/>
        <v>0</v>
      </c>
      <c r="AB9" s="8">
        <f t="shared" si="2"/>
        <v>0</v>
      </c>
      <c r="AC9" s="8">
        <f t="shared" si="2"/>
        <v>0</v>
      </c>
      <c r="AD9" s="8">
        <f t="shared" si="2"/>
        <v>0</v>
      </c>
      <c r="AE9" s="8">
        <f t="shared" si="2"/>
        <v>0</v>
      </c>
      <c r="AF9" s="8">
        <f t="shared" si="2"/>
        <v>0</v>
      </c>
      <c r="AG9" s="8">
        <f t="shared" si="2"/>
        <v>0</v>
      </c>
      <c r="AI9" s="13">
        <f>SUMIF('Backend + Einstellungen'!$A$2:$A$7,$K9,'Backend + Einstellungen'!B$2:B$7)+V9</f>
        <v>0</v>
      </c>
      <c r="AJ9" s="13">
        <f>SUMIF('Backend + Einstellungen'!$A$2:$A$7,$K9,'Backend + Einstellungen'!C$2:C$7)+W9</f>
        <v>0</v>
      </c>
      <c r="AK9" s="13">
        <f>SUMIF('Backend + Einstellungen'!$A$2:$A$7,$K9,'Backend + Einstellungen'!D$2:D$7)+X9</f>
        <v>1</v>
      </c>
      <c r="AL9" s="13">
        <f>SUMIF('Backend + Einstellungen'!$A$2:$A$7,$K9,'Backend + Einstellungen'!E$2:E$7)+Y9</f>
        <v>1</v>
      </c>
      <c r="AM9" s="13">
        <f>SUMIF('Backend + Einstellungen'!$A$2:$A$7,$K9,'Backend + Einstellungen'!F$2:F$7)+Z9</f>
        <v>0</v>
      </c>
      <c r="AN9" s="13">
        <f>SUMIF('Backend + Einstellungen'!$A$2:$A$7,$K9,'Backend + Einstellungen'!G$2:G$7)+AA9</f>
        <v>0</v>
      </c>
      <c r="AO9" s="13">
        <f>SUMIF('Backend + Einstellungen'!$A$2:$A$7,$K9,'Backend + Einstellungen'!H$2:H$7)+AB9</f>
        <v>0</v>
      </c>
      <c r="AP9" s="13">
        <f>SUMIF('Backend + Einstellungen'!$A$2:$A$7,$K9,'Backend + Einstellungen'!I$2:I$7)+AC9</f>
        <v>0</v>
      </c>
      <c r="AQ9" s="13">
        <f>SUMIF('Backend + Einstellungen'!$A$2:$A$7,$K9,'Backend + Einstellungen'!J$2:J$7)+AD9</f>
        <v>0</v>
      </c>
      <c r="AR9" s="13">
        <f>SUMIF('Backend + Einstellungen'!$A$2:$A$7,$K9,'Backend + Einstellungen'!K$2:K$7)+AE9</f>
        <v>0</v>
      </c>
      <c r="AS9" s="13">
        <f>SUMIF('Backend + Einstellungen'!$A$2:$A$7,$K9,'Backend + Einstellungen'!L$2:L$7)+AF9</f>
        <v>1</v>
      </c>
      <c r="AT9" s="13">
        <f>SUMIF('Backend + Einstellungen'!$A$2:$A$7,$K9,'Backend + Einstellungen'!M$2:M$7)+AG9</f>
        <v>1</v>
      </c>
    </row>
    <row r="10" spans="1:46" ht="12.75">
      <c r="A10" s="55"/>
      <c r="B10" s="55" t="s">
        <v>68</v>
      </c>
      <c r="C10" s="8" t="s">
        <v>44</v>
      </c>
      <c r="D10" s="4">
        <v>306</v>
      </c>
      <c r="E10" s="8" t="s">
        <v>82</v>
      </c>
      <c r="F10" s="8" t="s">
        <v>81</v>
      </c>
      <c r="G10" s="4">
        <v>33</v>
      </c>
      <c r="H10" s="4">
        <v>2</v>
      </c>
      <c r="I10" s="8" t="s">
        <v>47</v>
      </c>
      <c r="J10" s="8" t="s">
        <v>115</v>
      </c>
      <c r="K10" s="8" t="s">
        <v>55</v>
      </c>
      <c r="L10" s="9">
        <v>0.5</v>
      </c>
      <c r="M10" s="8" t="s">
        <v>49</v>
      </c>
      <c r="N10" s="9">
        <v>0.5833333333333334</v>
      </c>
      <c r="O10" s="16"/>
      <c r="P10" s="2">
        <f>'Stundenplan WS 2011'!I6</f>
        <v>0</v>
      </c>
      <c r="Q10" s="13">
        <f t="shared" si="3"/>
        <v>0</v>
      </c>
      <c r="R10" s="13">
        <f t="shared" si="4"/>
        <v>0</v>
      </c>
      <c r="T10" s="13">
        <f>IF(P10='Backend + Einstellungen'!$B$9,K10,"")</f>
      </c>
      <c r="U10" s="13">
        <f>IF(P10='Backend + Einstellungen'!$B$9,B10,"")</f>
      </c>
      <c r="V10" s="8">
        <f t="shared" si="2"/>
        <v>0</v>
      </c>
      <c r="W10" s="8">
        <f t="shared" si="2"/>
        <v>0</v>
      </c>
      <c r="X10" s="8">
        <f t="shared" si="2"/>
        <v>0</v>
      </c>
      <c r="Y10" s="8">
        <f t="shared" si="2"/>
        <v>0</v>
      </c>
      <c r="Z10" s="8">
        <f t="shared" si="2"/>
        <v>1</v>
      </c>
      <c r="AA10" s="8">
        <f t="shared" si="2"/>
        <v>1</v>
      </c>
      <c r="AB10" s="8">
        <f t="shared" si="2"/>
        <v>0</v>
      </c>
      <c r="AC10" s="8">
        <f t="shared" si="2"/>
        <v>0</v>
      </c>
      <c r="AD10" s="8">
        <f t="shared" si="2"/>
        <v>0</v>
      </c>
      <c r="AE10" s="8">
        <f t="shared" si="2"/>
        <v>0</v>
      </c>
      <c r="AF10" s="8">
        <f t="shared" si="2"/>
        <v>0</v>
      </c>
      <c r="AG10" s="8">
        <f t="shared" si="2"/>
        <v>0</v>
      </c>
      <c r="AI10" s="13">
        <f>SUMIF('Backend + Einstellungen'!$A$2:$A$7,$K10,'Backend + Einstellungen'!B$2:B$7)+V10</f>
        <v>0</v>
      </c>
      <c r="AJ10" s="13">
        <f>SUMIF('Backend + Einstellungen'!$A$2:$A$7,$K10,'Backend + Einstellungen'!C$2:C$7)+W10</f>
        <v>0</v>
      </c>
      <c r="AK10" s="13">
        <f>SUMIF('Backend + Einstellungen'!$A$2:$A$7,$K10,'Backend + Einstellungen'!D$2:D$7)+X10</f>
        <v>0</v>
      </c>
      <c r="AL10" s="13">
        <f>SUMIF('Backend + Einstellungen'!$A$2:$A$7,$K10,'Backend + Einstellungen'!E$2:E$7)+Y10</f>
        <v>0</v>
      </c>
      <c r="AM10" s="13">
        <f>SUMIF('Backend + Einstellungen'!$A$2:$A$7,$K10,'Backend + Einstellungen'!F$2:F$7)+Z10</f>
        <v>1</v>
      </c>
      <c r="AN10" s="13">
        <f>SUMIF('Backend + Einstellungen'!$A$2:$A$7,$K10,'Backend + Einstellungen'!G$2:G$7)+AA10</f>
        <v>1</v>
      </c>
      <c r="AO10" s="13">
        <f>SUMIF('Backend + Einstellungen'!$A$2:$A$7,$K10,'Backend + Einstellungen'!H$2:H$7)+AB10</f>
        <v>0</v>
      </c>
      <c r="AP10" s="13">
        <f>SUMIF('Backend + Einstellungen'!$A$2:$A$7,$K10,'Backend + Einstellungen'!I$2:I$7)+AC10</f>
        <v>0</v>
      </c>
      <c r="AQ10" s="13">
        <f>SUMIF('Backend + Einstellungen'!$A$2:$A$7,$K10,'Backend + Einstellungen'!J$2:J$7)+AD10</f>
        <v>0</v>
      </c>
      <c r="AR10" s="13">
        <f>SUMIF('Backend + Einstellungen'!$A$2:$A$7,$K10,'Backend + Einstellungen'!K$2:K$7)+AE10</f>
        <v>0</v>
      </c>
      <c r="AS10" s="13">
        <f>SUMIF('Backend + Einstellungen'!$A$2:$A$7,$K10,'Backend + Einstellungen'!L$2:L$7)+AF10</f>
        <v>1</v>
      </c>
      <c r="AT10" s="13">
        <f>SUMIF('Backend + Einstellungen'!$A$2:$A$7,$K10,'Backend + Einstellungen'!M$2:M$7)+AG10</f>
        <v>1</v>
      </c>
    </row>
    <row r="11" spans="1:46" ht="12.75">
      <c r="A11" s="55"/>
      <c r="B11" s="55" t="s">
        <v>68</v>
      </c>
      <c r="C11" s="8" t="s">
        <v>44</v>
      </c>
      <c r="D11" s="4">
        <v>307</v>
      </c>
      <c r="E11" s="8" t="s">
        <v>83</v>
      </c>
      <c r="F11" s="8" t="s">
        <v>84</v>
      </c>
      <c r="G11" s="4">
        <v>33</v>
      </c>
      <c r="H11" s="4">
        <v>2</v>
      </c>
      <c r="I11" s="8" t="s">
        <v>116</v>
      </c>
      <c r="J11" s="8">
        <v>105</v>
      </c>
      <c r="K11" s="8" t="s">
        <v>56</v>
      </c>
      <c r="L11" s="9">
        <v>0.5833333333333334</v>
      </c>
      <c r="M11" s="8" t="s">
        <v>49</v>
      </c>
      <c r="N11" s="9">
        <v>0.6666666666666666</v>
      </c>
      <c r="O11" s="16"/>
      <c r="P11" s="2">
        <f>'Stundenplan WS 2011'!O8</f>
        <v>0</v>
      </c>
      <c r="Q11" s="13">
        <f t="shared" si="3"/>
        <v>0</v>
      </c>
      <c r="R11" s="13">
        <f t="shared" si="4"/>
        <v>0</v>
      </c>
      <c r="T11" s="13">
        <f>IF(P11='Backend + Einstellungen'!$B$9,K11,"")</f>
      </c>
      <c r="U11" s="13">
        <f>IF(P11='Backend + Einstellungen'!$B$9,B11,"")</f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1</v>
      </c>
      <c r="AC11" s="8">
        <f t="shared" si="2"/>
        <v>1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I11" s="13">
        <f>SUMIF('Backend + Einstellungen'!$A$2:$A$7,$K11,'Backend + Einstellungen'!B$2:B$7)+V11</f>
        <v>0</v>
      </c>
      <c r="AJ11" s="13">
        <f>SUMIF('Backend + Einstellungen'!$A$2:$A$7,$K11,'Backend + Einstellungen'!C$2:C$7)+W11</f>
        <v>0</v>
      </c>
      <c r="AK11" s="13">
        <f>SUMIF('Backend + Einstellungen'!$A$2:$A$7,$K11,'Backend + Einstellungen'!D$2:D$7)+X11</f>
        <v>0</v>
      </c>
      <c r="AL11" s="13">
        <f>SUMIF('Backend + Einstellungen'!$A$2:$A$7,$K11,'Backend + Einstellungen'!E$2:E$7)+Y11</f>
        <v>0</v>
      </c>
      <c r="AM11" s="13">
        <f>SUMIF('Backend + Einstellungen'!$A$2:$A$7,$K11,'Backend + Einstellungen'!F$2:F$7)+Z11</f>
        <v>0</v>
      </c>
      <c r="AN11" s="13">
        <f>SUMIF('Backend + Einstellungen'!$A$2:$A$7,$K11,'Backend + Einstellungen'!G$2:G$7)+AA11</f>
        <v>0</v>
      </c>
      <c r="AO11" s="13">
        <f>SUMIF('Backend + Einstellungen'!$A$2:$A$7,$K11,'Backend + Einstellungen'!H$2:H$7)+AB11</f>
        <v>1</v>
      </c>
      <c r="AP11" s="13">
        <f>SUMIF('Backend + Einstellungen'!$A$2:$A$7,$K11,'Backend + Einstellungen'!I$2:I$7)+AC11</f>
        <v>1</v>
      </c>
      <c r="AQ11" s="13">
        <f>SUMIF('Backend + Einstellungen'!$A$2:$A$7,$K11,'Backend + Einstellungen'!J$2:J$7)+AD11</f>
        <v>0</v>
      </c>
      <c r="AR11" s="13">
        <f>SUMIF('Backend + Einstellungen'!$A$2:$A$7,$K11,'Backend + Einstellungen'!K$2:K$7)+AE11</f>
        <v>0</v>
      </c>
      <c r="AS11" s="13">
        <f>SUMIF('Backend + Einstellungen'!$A$2:$A$7,$K11,'Backend + Einstellungen'!L$2:L$7)+AF11</f>
        <v>0</v>
      </c>
      <c r="AT11" s="13">
        <f>SUMIF('Backend + Einstellungen'!$A$2:$A$7,$K11,'Backend + Einstellungen'!M$2:M$7)+AG11</f>
        <v>0</v>
      </c>
    </row>
    <row r="12" spans="1:46" ht="12.75">
      <c r="A12" s="55"/>
      <c r="B12" s="55" t="s">
        <v>68</v>
      </c>
      <c r="C12" s="8" t="s">
        <v>44</v>
      </c>
      <c r="D12" s="4">
        <v>308</v>
      </c>
      <c r="E12" s="8" t="s">
        <v>83</v>
      </c>
      <c r="F12" s="8" t="s">
        <v>84</v>
      </c>
      <c r="G12" s="4">
        <v>33</v>
      </c>
      <c r="H12" s="4">
        <v>2</v>
      </c>
      <c r="I12" s="8" t="s">
        <v>51</v>
      </c>
      <c r="J12" s="8">
        <v>117</v>
      </c>
      <c r="K12" s="8" t="s">
        <v>56</v>
      </c>
      <c r="L12" s="9">
        <v>0.6666666666666666</v>
      </c>
      <c r="M12" s="8" t="s">
        <v>49</v>
      </c>
      <c r="N12" s="9">
        <v>0.75</v>
      </c>
      <c r="O12" s="16"/>
      <c r="P12" s="2">
        <f>'Stundenplan WS 2011'!O10</f>
        <v>0</v>
      </c>
      <c r="Q12" s="13">
        <f t="shared" si="3"/>
        <v>0</v>
      </c>
      <c r="R12" s="13">
        <f t="shared" si="4"/>
        <v>0</v>
      </c>
      <c r="T12" s="13">
        <f>IF(P12='Backend + Einstellungen'!$B$9,K12,"")</f>
      </c>
      <c r="U12" s="13">
        <f>IF(P12='Backend + Einstellungen'!$B$9,B12,"")</f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1</v>
      </c>
      <c r="AE12" s="8">
        <f t="shared" si="2"/>
        <v>1</v>
      </c>
      <c r="AF12" s="8">
        <f t="shared" si="2"/>
        <v>0</v>
      </c>
      <c r="AG12" s="8">
        <f t="shared" si="2"/>
        <v>0</v>
      </c>
      <c r="AI12" s="13">
        <f>SUMIF('Backend + Einstellungen'!$A$2:$A$7,$K12,'Backend + Einstellungen'!B$2:B$7)+V12</f>
        <v>0</v>
      </c>
      <c r="AJ12" s="13">
        <f>SUMIF('Backend + Einstellungen'!$A$2:$A$7,$K12,'Backend + Einstellungen'!C$2:C$7)+W12</f>
        <v>0</v>
      </c>
      <c r="AK12" s="13">
        <f>SUMIF('Backend + Einstellungen'!$A$2:$A$7,$K12,'Backend + Einstellungen'!D$2:D$7)+X12</f>
        <v>0</v>
      </c>
      <c r="AL12" s="13">
        <f>SUMIF('Backend + Einstellungen'!$A$2:$A$7,$K12,'Backend + Einstellungen'!E$2:E$7)+Y12</f>
        <v>0</v>
      </c>
      <c r="AM12" s="13">
        <f>SUMIF('Backend + Einstellungen'!$A$2:$A$7,$K12,'Backend + Einstellungen'!F$2:F$7)+Z12</f>
        <v>0</v>
      </c>
      <c r="AN12" s="13">
        <f>SUMIF('Backend + Einstellungen'!$A$2:$A$7,$K12,'Backend + Einstellungen'!G$2:G$7)+AA12</f>
        <v>0</v>
      </c>
      <c r="AO12" s="13">
        <f>SUMIF('Backend + Einstellungen'!$A$2:$A$7,$K12,'Backend + Einstellungen'!H$2:H$7)+AB12</f>
        <v>0</v>
      </c>
      <c r="AP12" s="13">
        <f>SUMIF('Backend + Einstellungen'!$A$2:$A$7,$K12,'Backend + Einstellungen'!I$2:I$7)+AC12</f>
        <v>0</v>
      </c>
      <c r="AQ12" s="13">
        <f>SUMIF('Backend + Einstellungen'!$A$2:$A$7,$K12,'Backend + Einstellungen'!J$2:J$7)+AD12</f>
        <v>1</v>
      </c>
      <c r="AR12" s="13">
        <f>SUMIF('Backend + Einstellungen'!$A$2:$A$7,$K12,'Backend + Einstellungen'!K$2:K$7)+AE12</f>
        <v>1</v>
      </c>
      <c r="AS12" s="13">
        <f>SUMIF('Backend + Einstellungen'!$A$2:$A$7,$K12,'Backend + Einstellungen'!L$2:L$7)+AF12</f>
        <v>0</v>
      </c>
      <c r="AT12" s="13">
        <f>SUMIF('Backend + Einstellungen'!$A$2:$A$7,$K12,'Backend + Einstellungen'!M$2:M$7)+AG12</f>
        <v>0</v>
      </c>
    </row>
    <row r="13" spans="1:33" ht="12.75">
      <c r="A13" s="56"/>
      <c r="B13" s="56"/>
      <c r="C13" s="308" t="s">
        <v>69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46" ht="12.75">
      <c r="A14" s="56"/>
      <c r="B14" s="56" t="s">
        <v>70</v>
      </c>
      <c r="C14" s="8" t="s">
        <v>44</v>
      </c>
      <c r="D14" s="8">
        <v>309</v>
      </c>
      <c r="E14" s="8" t="s">
        <v>61</v>
      </c>
      <c r="F14" s="8" t="s">
        <v>62</v>
      </c>
      <c r="G14" s="4">
        <v>33</v>
      </c>
      <c r="H14" s="4">
        <v>3</v>
      </c>
      <c r="I14" s="8" t="s">
        <v>116</v>
      </c>
      <c r="J14" s="8" t="s">
        <v>54</v>
      </c>
      <c r="K14" s="8" t="s">
        <v>55</v>
      </c>
      <c r="L14" s="9">
        <v>0.3333333333333333</v>
      </c>
      <c r="M14" s="8" t="s">
        <v>49</v>
      </c>
      <c r="N14" s="9">
        <v>0.4583333333333333</v>
      </c>
      <c r="O14" s="16"/>
      <c r="P14" s="2">
        <f>'Stundenplan WS 2011'!C2</f>
        <v>0</v>
      </c>
      <c r="Q14" s="13">
        <f t="shared" si="3"/>
        <v>0</v>
      </c>
      <c r="R14" s="13">
        <f t="shared" si="4"/>
        <v>0</v>
      </c>
      <c r="T14" s="13">
        <f>IF(P14='Backend + Einstellungen'!$B$9,K14,"")</f>
      </c>
      <c r="U14" s="13">
        <f>IF(P14='Backend + Einstellungen'!$B$9,B14,"")</f>
      </c>
      <c r="V14" s="8">
        <f t="shared" si="2"/>
        <v>1</v>
      </c>
      <c r="W14" s="8">
        <f t="shared" si="2"/>
        <v>1</v>
      </c>
      <c r="X14" s="8">
        <f t="shared" si="2"/>
        <v>1</v>
      </c>
      <c r="Y14" s="8">
        <f t="shared" si="2"/>
        <v>0</v>
      </c>
      <c r="Z14" s="8">
        <f t="shared" si="2"/>
        <v>0</v>
      </c>
      <c r="AA14" s="8">
        <f t="shared" si="2"/>
        <v>0</v>
      </c>
      <c r="AB14" s="8">
        <f t="shared" si="2"/>
        <v>0</v>
      </c>
      <c r="AC14" s="8">
        <f t="shared" si="2"/>
        <v>0</v>
      </c>
      <c r="AD14" s="8">
        <f t="shared" si="2"/>
        <v>0</v>
      </c>
      <c r="AE14" s="8">
        <f t="shared" si="2"/>
        <v>0</v>
      </c>
      <c r="AF14" s="8">
        <f t="shared" si="2"/>
        <v>0</v>
      </c>
      <c r="AG14" s="8">
        <f t="shared" si="2"/>
        <v>0</v>
      </c>
      <c r="AI14" s="13">
        <f>SUMIF('Backend + Einstellungen'!$A$2:$A$7,$K14,'Backend + Einstellungen'!B$2:B$7)+V14</f>
        <v>1</v>
      </c>
      <c r="AJ14" s="13">
        <f>SUMIF('Backend + Einstellungen'!$A$2:$A$7,$K14,'Backend + Einstellungen'!C$2:C$7)+W14</f>
        <v>1</v>
      </c>
      <c r="AK14" s="13">
        <f>SUMIF('Backend + Einstellungen'!$A$2:$A$7,$K14,'Backend + Einstellungen'!D$2:D$7)+X14</f>
        <v>1</v>
      </c>
      <c r="AL14" s="13">
        <f>SUMIF('Backend + Einstellungen'!$A$2:$A$7,$K14,'Backend + Einstellungen'!E$2:E$7)+Y14</f>
        <v>0</v>
      </c>
      <c r="AM14" s="13">
        <f>SUMIF('Backend + Einstellungen'!$A$2:$A$7,$K14,'Backend + Einstellungen'!F$2:F$7)+Z14</f>
        <v>0</v>
      </c>
      <c r="AN14" s="13">
        <f>SUMIF('Backend + Einstellungen'!$A$2:$A$7,$K14,'Backend + Einstellungen'!G$2:G$7)+AA14</f>
        <v>0</v>
      </c>
      <c r="AO14" s="13">
        <f>SUMIF('Backend + Einstellungen'!$A$2:$A$7,$K14,'Backend + Einstellungen'!H$2:H$7)+AB14</f>
        <v>0</v>
      </c>
      <c r="AP14" s="13">
        <f>SUMIF('Backend + Einstellungen'!$A$2:$A$7,$K14,'Backend + Einstellungen'!I$2:I$7)+AC14</f>
        <v>0</v>
      </c>
      <c r="AQ14" s="13">
        <f>SUMIF('Backend + Einstellungen'!$A$2:$A$7,$K14,'Backend + Einstellungen'!J$2:J$7)+AD14</f>
        <v>0</v>
      </c>
      <c r="AR14" s="13">
        <f>SUMIF('Backend + Einstellungen'!$A$2:$A$7,$K14,'Backend + Einstellungen'!K$2:K$7)+AE14</f>
        <v>0</v>
      </c>
      <c r="AS14" s="13">
        <f>SUMIF('Backend + Einstellungen'!$A$2:$A$7,$K14,'Backend + Einstellungen'!L$2:L$7)+AF14</f>
        <v>1</v>
      </c>
      <c r="AT14" s="13">
        <f>SUMIF('Backend + Einstellungen'!$A$2:$A$7,$K14,'Backend + Einstellungen'!M$2:M$7)+AG14</f>
        <v>1</v>
      </c>
    </row>
    <row r="15" spans="1:46" ht="12.75">
      <c r="A15" s="56"/>
      <c r="B15" s="84" t="s">
        <v>70</v>
      </c>
      <c r="C15" s="85" t="s">
        <v>44</v>
      </c>
      <c r="D15" s="86">
        <v>310</v>
      </c>
      <c r="E15" s="85" t="s">
        <v>85</v>
      </c>
      <c r="F15" s="85" t="s">
        <v>86</v>
      </c>
      <c r="G15" s="86">
        <v>33</v>
      </c>
      <c r="H15" s="86">
        <v>3</v>
      </c>
      <c r="I15" s="85" t="s">
        <v>51</v>
      </c>
      <c r="J15" s="85">
        <v>124</v>
      </c>
      <c r="K15" s="85" t="s">
        <v>52</v>
      </c>
      <c r="L15" s="87">
        <v>0.3333333333333333</v>
      </c>
      <c r="M15" s="85" t="s">
        <v>49</v>
      </c>
      <c r="N15" s="87">
        <v>0.4583333333333333</v>
      </c>
      <c r="O15" s="16"/>
      <c r="P15" s="2">
        <f>'Stundenplan WS 2011'!AG2</f>
        <v>0</v>
      </c>
      <c r="Q15" s="13">
        <f t="shared" si="3"/>
        <v>0</v>
      </c>
      <c r="R15" s="13">
        <f t="shared" si="4"/>
        <v>0</v>
      </c>
      <c r="T15" s="13">
        <f>IF(P15='Backend + Einstellungen'!$B$9,K15,"")</f>
      </c>
      <c r="U15" s="13">
        <f>IF(P15='Backend + Einstellungen'!$B$9,B15,"")</f>
      </c>
      <c r="V15" s="8">
        <f t="shared" si="2"/>
        <v>1</v>
      </c>
      <c r="W15" s="8">
        <f t="shared" si="2"/>
        <v>1</v>
      </c>
      <c r="X15" s="8">
        <f t="shared" si="2"/>
        <v>1</v>
      </c>
      <c r="Y15" s="8">
        <f t="shared" si="2"/>
        <v>0</v>
      </c>
      <c r="Z15" s="8">
        <f t="shared" si="2"/>
        <v>0</v>
      </c>
      <c r="AA15" s="8">
        <f t="shared" si="2"/>
        <v>0</v>
      </c>
      <c r="AB15" s="8">
        <f t="shared" si="2"/>
        <v>0</v>
      </c>
      <c r="AC15" s="8">
        <f t="shared" si="2"/>
        <v>0</v>
      </c>
      <c r="AD15" s="8">
        <f t="shared" si="2"/>
        <v>0</v>
      </c>
      <c r="AE15" s="8">
        <f t="shared" si="2"/>
        <v>0</v>
      </c>
      <c r="AF15" s="8">
        <f t="shared" si="2"/>
        <v>0</v>
      </c>
      <c r="AG15" s="8">
        <f aca="true" t="shared" si="5" ref="V15:AG37">IF(AND(HOUR($L15)&lt;=AG$1,HOUR($N15)&gt;AG$1),1,0)</f>
        <v>0</v>
      </c>
      <c r="AI15" s="13">
        <f>SUMIF('Backend + Einstellungen'!$A$2:$A$7,$K15,'Backend + Einstellungen'!B$2:B$7)+V15</f>
        <v>1</v>
      </c>
      <c r="AJ15" s="13">
        <f>SUMIF('Backend + Einstellungen'!$A$2:$A$7,$K15,'Backend + Einstellungen'!C$2:C$7)+W15</f>
        <v>1</v>
      </c>
      <c r="AK15" s="13">
        <f>SUMIF('Backend + Einstellungen'!$A$2:$A$7,$K15,'Backend + Einstellungen'!D$2:D$7)+X15</f>
        <v>1</v>
      </c>
      <c r="AL15" s="13">
        <f>SUMIF('Backend + Einstellungen'!$A$2:$A$7,$K15,'Backend + Einstellungen'!E$2:E$7)+Y15</f>
        <v>0</v>
      </c>
      <c r="AM15" s="13">
        <f>SUMIF('Backend + Einstellungen'!$A$2:$A$7,$K15,'Backend + Einstellungen'!F$2:F$7)+Z15</f>
        <v>0</v>
      </c>
      <c r="AN15" s="13">
        <f>SUMIF('Backend + Einstellungen'!$A$2:$A$7,$K15,'Backend + Einstellungen'!G$2:G$7)+AA15</f>
        <v>0</v>
      </c>
      <c r="AO15" s="13">
        <f>SUMIF('Backend + Einstellungen'!$A$2:$A$7,$K15,'Backend + Einstellungen'!H$2:H$7)+AB15</f>
        <v>0</v>
      </c>
      <c r="AP15" s="13">
        <f>SUMIF('Backend + Einstellungen'!$A$2:$A$7,$K15,'Backend + Einstellungen'!I$2:I$7)+AC15</f>
        <v>0</v>
      </c>
      <c r="AQ15" s="13">
        <f>SUMIF('Backend + Einstellungen'!$A$2:$A$7,$K15,'Backend + Einstellungen'!J$2:J$7)+AD15</f>
        <v>0</v>
      </c>
      <c r="AR15" s="13">
        <f>SUMIF('Backend + Einstellungen'!$A$2:$A$7,$K15,'Backend + Einstellungen'!K$2:K$7)+AE15</f>
        <v>0</v>
      </c>
      <c r="AS15" s="13">
        <f>SUMIF('Backend + Einstellungen'!$A$2:$A$7,$K15,'Backend + Einstellungen'!L$2:L$7)+AF15</f>
        <v>0</v>
      </c>
      <c r="AT15" s="13">
        <f>SUMIF('Backend + Einstellungen'!$A$2:$A$7,$K15,'Backend + Einstellungen'!M$2:M$7)+AG15</f>
        <v>0</v>
      </c>
    </row>
    <row r="16" spans="1:46" ht="12.75">
      <c r="A16" s="56"/>
      <c r="B16" s="56" t="s">
        <v>70</v>
      </c>
      <c r="C16" s="8" t="s">
        <v>44</v>
      </c>
      <c r="D16" s="4">
        <v>311</v>
      </c>
      <c r="E16" s="8" t="s">
        <v>87</v>
      </c>
      <c r="F16" s="8" t="s">
        <v>60</v>
      </c>
      <c r="G16" s="4">
        <v>33</v>
      </c>
      <c r="H16" s="4">
        <v>3</v>
      </c>
      <c r="I16" s="8" t="s">
        <v>47</v>
      </c>
      <c r="J16" s="8">
        <v>114</v>
      </c>
      <c r="K16" s="8" t="s">
        <v>56</v>
      </c>
      <c r="L16" s="9">
        <v>0.3333333333333333</v>
      </c>
      <c r="M16" s="8" t="s">
        <v>49</v>
      </c>
      <c r="N16" s="9">
        <v>0.4583333333333333</v>
      </c>
      <c r="O16" s="16"/>
      <c r="P16" s="2">
        <f>'Stundenplan WS 2011'!Q2</f>
        <v>0</v>
      </c>
      <c r="Q16" s="13">
        <f t="shared" si="3"/>
        <v>0</v>
      </c>
      <c r="R16" s="13">
        <f t="shared" si="4"/>
        <v>0</v>
      </c>
      <c r="T16" s="13">
        <f>IF(P16='Backend + Einstellungen'!$B$9,K16,"")</f>
      </c>
      <c r="U16" s="13">
        <f>IF(P16='Backend + Einstellungen'!$B$9,B16,"")</f>
      </c>
      <c r="V16" s="8">
        <f t="shared" si="5"/>
        <v>1</v>
      </c>
      <c r="W16" s="8">
        <f t="shared" si="5"/>
        <v>1</v>
      </c>
      <c r="X16" s="8">
        <f t="shared" si="5"/>
        <v>1</v>
      </c>
      <c r="Y16" s="8">
        <f t="shared" si="5"/>
        <v>0</v>
      </c>
      <c r="Z16" s="8">
        <f t="shared" si="5"/>
        <v>0</v>
      </c>
      <c r="AA16" s="8">
        <f t="shared" si="5"/>
        <v>0</v>
      </c>
      <c r="AB16" s="8">
        <f t="shared" si="5"/>
        <v>0</v>
      </c>
      <c r="AC16" s="8">
        <f t="shared" si="5"/>
        <v>0</v>
      </c>
      <c r="AD16" s="8">
        <f t="shared" si="5"/>
        <v>0</v>
      </c>
      <c r="AE16" s="8">
        <f t="shared" si="5"/>
        <v>0</v>
      </c>
      <c r="AF16" s="8">
        <f t="shared" si="5"/>
        <v>0</v>
      </c>
      <c r="AG16" s="8">
        <f t="shared" si="5"/>
        <v>0</v>
      </c>
      <c r="AI16" s="13">
        <f>SUMIF('Backend + Einstellungen'!$A$2:$A$7,$K16,'Backend + Einstellungen'!B$2:B$7)+V16</f>
        <v>1</v>
      </c>
      <c r="AJ16" s="13">
        <f>SUMIF('Backend + Einstellungen'!$A$2:$A$7,$K16,'Backend + Einstellungen'!C$2:C$7)+W16</f>
        <v>1</v>
      </c>
      <c r="AK16" s="13">
        <f>SUMIF('Backend + Einstellungen'!$A$2:$A$7,$K16,'Backend + Einstellungen'!D$2:D$7)+X16</f>
        <v>1</v>
      </c>
      <c r="AL16" s="13">
        <f>SUMIF('Backend + Einstellungen'!$A$2:$A$7,$K16,'Backend + Einstellungen'!E$2:E$7)+Y16</f>
        <v>0</v>
      </c>
      <c r="AM16" s="13">
        <f>SUMIF('Backend + Einstellungen'!$A$2:$A$7,$K16,'Backend + Einstellungen'!F$2:F$7)+Z16</f>
        <v>0</v>
      </c>
      <c r="AN16" s="13">
        <f>SUMIF('Backend + Einstellungen'!$A$2:$A$7,$K16,'Backend + Einstellungen'!G$2:G$7)+AA16</f>
        <v>0</v>
      </c>
      <c r="AO16" s="13">
        <f>SUMIF('Backend + Einstellungen'!$A$2:$A$7,$K16,'Backend + Einstellungen'!H$2:H$7)+AB16</f>
        <v>0</v>
      </c>
      <c r="AP16" s="13">
        <f>SUMIF('Backend + Einstellungen'!$A$2:$A$7,$K16,'Backend + Einstellungen'!I$2:I$7)+AC16</f>
        <v>0</v>
      </c>
      <c r="AQ16" s="13">
        <f>SUMIF('Backend + Einstellungen'!$A$2:$A$7,$K16,'Backend + Einstellungen'!J$2:J$7)+AD16</f>
        <v>0</v>
      </c>
      <c r="AR16" s="13">
        <f>SUMIF('Backend + Einstellungen'!$A$2:$A$7,$K16,'Backend + Einstellungen'!K$2:K$7)+AE16</f>
        <v>0</v>
      </c>
      <c r="AS16" s="13">
        <f>SUMIF('Backend + Einstellungen'!$A$2:$A$7,$K16,'Backend + Einstellungen'!L$2:L$7)+AF16</f>
        <v>0</v>
      </c>
      <c r="AT16" s="13">
        <f>SUMIF('Backend + Einstellungen'!$A$2:$A$7,$K16,'Backend + Einstellungen'!M$2:M$7)+AG16</f>
        <v>0</v>
      </c>
    </row>
    <row r="17" spans="1:46" ht="12.75">
      <c r="A17" s="56"/>
      <c r="B17" s="56" t="s">
        <v>70</v>
      </c>
      <c r="C17" s="8" t="s">
        <v>44</v>
      </c>
      <c r="D17" s="4">
        <v>312</v>
      </c>
      <c r="E17" s="8" t="s">
        <v>117</v>
      </c>
      <c r="F17" s="8" t="s">
        <v>118</v>
      </c>
      <c r="G17" s="4">
        <v>33</v>
      </c>
      <c r="H17" s="4">
        <v>3</v>
      </c>
      <c r="I17" s="8" t="s">
        <v>51</v>
      </c>
      <c r="J17" s="8">
        <v>207</v>
      </c>
      <c r="K17" s="8" t="s">
        <v>48</v>
      </c>
      <c r="L17" s="9">
        <v>0.6666666666666666</v>
      </c>
      <c r="M17" s="8" t="s">
        <v>49</v>
      </c>
      <c r="N17" s="9">
        <v>0.7916666666666666</v>
      </c>
      <c r="O17" s="16"/>
      <c r="P17" s="2">
        <f>'Stundenplan WS 2011'!Y10</f>
        <v>0</v>
      </c>
      <c r="Q17" s="13">
        <f t="shared" si="3"/>
        <v>0</v>
      </c>
      <c r="R17" s="13">
        <f t="shared" si="4"/>
        <v>0</v>
      </c>
      <c r="T17" s="13">
        <f>IF(P17='Backend + Einstellungen'!$B$9,K17,"")</f>
      </c>
      <c r="U17" s="13">
        <f>IF(P17='Backend + Einstellungen'!$B$9,B17,"")</f>
      </c>
      <c r="V17" s="8">
        <f t="shared" si="5"/>
        <v>0</v>
      </c>
      <c r="W17" s="8">
        <f t="shared" si="5"/>
        <v>0</v>
      </c>
      <c r="X17" s="8">
        <f t="shared" si="5"/>
        <v>0</v>
      </c>
      <c r="Y17" s="8">
        <f t="shared" si="5"/>
        <v>0</v>
      </c>
      <c r="Z17" s="8">
        <f t="shared" si="5"/>
        <v>0</v>
      </c>
      <c r="AA17" s="8">
        <f t="shared" si="5"/>
        <v>0</v>
      </c>
      <c r="AB17" s="8">
        <f t="shared" si="5"/>
        <v>0</v>
      </c>
      <c r="AC17" s="8">
        <f t="shared" si="5"/>
        <v>0</v>
      </c>
      <c r="AD17" s="8">
        <f t="shared" si="5"/>
        <v>1</v>
      </c>
      <c r="AE17" s="8">
        <f t="shared" si="5"/>
        <v>1</v>
      </c>
      <c r="AF17" s="8">
        <f t="shared" si="5"/>
        <v>1</v>
      </c>
      <c r="AG17" s="8">
        <f t="shared" si="5"/>
        <v>0</v>
      </c>
      <c r="AI17" s="13">
        <f>SUMIF('Backend + Einstellungen'!$A$2:$A$7,$K17,'Backend + Einstellungen'!B$2:B$7)+V17</f>
        <v>0</v>
      </c>
      <c r="AJ17" s="13">
        <f>SUMIF('Backend + Einstellungen'!$A$2:$A$7,$K17,'Backend + Einstellungen'!C$2:C$7)+W17</f>
        <v>0</v>
      </c>
      <c r="AK17" s="13">
        <f>SUMIF('Backend + Einstellungen'!$A$2:$A$7,$K17,'Backend + Einstellungen'!D$2:D$7)+X17</f>
        <v>0</v>
      </c>
      <c r="AL17" s="13">
        <f>SUMIF('Backend + Einstellungen'!$A$2:$A$7,$K17,'Backend + Einstellungen'!E$2:E$7)+Y17</f>
        <v>0</v>
      </c>
      <c r="AM17" s="13">
        <f>SUMIF('Backend + Einstellungen'!$A$2:$A$7,$K17,'Backend + Einstellungen'!F$2:F$7)+Z17</f>
        <v>0</v>
      </c>
      <c r="AN17" s="13">
        <f>SUMIF('Backend + Einstellungen'!$A$2:$A$7,$K17,'Backend + Einstellungen'!G$2:G$7)+AA17</f>
        <v>0</v>
      </c>
      <c r="AO17" s="13">
        <f>SUMIF('Backend + Einstellungen'!$A$2:$A$7,$K17,'Backend + Einstellungen'!H$2:H$7)+AB17</f>
        <v>0</v>
      </c>
      <c r="AP17" s="13">
        <f>SUMIF('Backend + Einstellungen'!$A$2:$A$7,$K17,'Backend + Einstellungen'!I$2:I$7)+AC17</f>
        <v>0</v>
      </c>
      <c r="AQ17" s="13">
        <f>SUMIF('Backend + Einstellungen'!$A$2:$A$7,$K17,'Backend + Einstellungen'!J$2:J$7)+AD17</f>
        <v>1</v>
      </c>
      <c r="AR17" s="13">
        <f>SUMIF('Backend + Einstellungen'!$A$2:$A$7,$K17,'Backend + Einstellungen'!K$2:K$7)+AE17</f>
        <v>1</v>
      </c>
      <c r="AS17" s="13">
        <f>SUMIF('Backend + Einstellungen'!$A$2:$A$7,$K17,'Backend + Einstellungen'!L$2:L$7)+AF17</f>
        <v>1</v>
      </c>
      <c r="AT17" s="13">
        <f>SUMIF('Backend + Einstellungen'!$A$2:$A$7,$K17,'Backend + Einstellungen'!M$2:M$7)+AG17</f>
        <v>0</v>
      </c>
    </row>
    <row r="18" spans="1:46" ht="12.75">
      <c r="A18" s="56"/>
      <c r="B18" s="56" t="s">
        <v>119</v>
      </c>
      <c r="C18" s="61" t="s">
        <v>44</v>
      </c>
      <c r="D18" s="61">
        <v>300</v>
      </c>
      <c r="E18" s="61" t="s">
        <v>120</v>
      </c>
      <c r="F18" s="62" t="s">
        <v>121</v>
      </c>
      <c r="G18" s="61">
        <v>133</v>
      </c>
      <c r="H18" s="61">
        <v>1</v>
      </c>
      <c r="I18" s="61" t="s">
        <v>47</v>
      </c>
      <c r="J18" s="61">
        <v>112</v>
      </c>
      <c r="K18" s="61" t="s">
        <v>55</v>
      </c>
      <c r="L18" s="106">
        <v>0.75</v>
      </c>
      <c r="M18" s="61" t="s">
        <v>49</v>
      </c>
      <c r="N18" s="106">
        <v>0.8333333333333334</v>
      </c>
      <c r="O18" s="8" t="s">
        <v>122</v>
      </c>
      <c r="P18" s="2" t="str">
        <f>'Stundenplan WS 2011'!C12</f>
        <v>x</v>
      </c>
      <c r="Q18" s="13">
        <f t="shared" si="3"/>
        <v>0</v>
      </c>
      <c r="R18" s="13">
        <f t="shared" si="4"/>
        <v>0</v>
      </c>
      <c r="T18" s="13" t="str">
        <f>IF(P18='Backend + Einstellungen'!$B$9,K18,"")</f>
        <v>MO</v>
      </c>
      <c r="U18" s="13" t="str">
        <f>IF(P18='Backend + Einstellungen'!$B$9,B18,"")</f>
        <v>3.1e</v>
      </c>
      <c r="V18" s="8">
        <f t="shared" si="5"/>
        <v>0</v>
      </c>
      <c r="W18" s="8">
        <f t="shared" si="5"/>
        <v>0</v>
      </c>
      <c r="X18" s="8">
        <f t="shared" si="5"/>
        <v>0</v>
      </c>
      <c r="Y18" s="8">
        <f t="shared" si="5"/>
        <v>0</v>
      </c>
      <c r="Z18" s="8">
        <f t="shared" si="5"/>
        <v>0</v>
      </c>
      <c r="AA18" s="8">
        <f t="shared" si="5"/>
        <v>0</v>
      </c>
      <c r="AB18" s="8">
        <f t="shared" si="5"/>
        <v>0</v>
      </c>
      <c r="AC18" s="8">
        <f t="shared" si="5"/>
        <v>0</v>
      </c>
      <c r="AD18" s="8">
        <f t="shared" si="5"/>
        <v>0</v>
      </c>
      <c r="AE18" s="8">
        <f t="shared" si="5"/>
        <v>0</v>
      </c>
      <c r="AF18" s="8">
        <f t="shared" si="5"/>
        <v>1</v>
      </c>
      <c r="AG18" s="8">
        <f t="shared" si="5"/>
        <v>1</v>
      </c>
      <c r="AI18" s="13">
        <f>SUMIF('Backend + Einstellungen'!$A$2:$A$7,$K18,'Backend + Einstellungen'!B$2:B$7)+V18</f>
        <v>0</v>
      </c>
      <c r="AJ18" s="13">
        <f>SUMIF('Backend + Einstellungen'!$A$2:$A$7,$K18,'Backend + Einstellungen'!C$2:C$7)+W18</f>
        <v>0</v>
      </c>
      <c r="AK18" s="13">
        <f>SUMIF('Backend + Einstellungen'!$A$2:$A$7,$K18,'Backend + Einstellungen'!D$2:D$7)+X18</f>
        <v>0</v>
      </c>
      <c r="AL18" s="13">
        <f>SUMIF('Backend + Einstellungen'!$A$2:$A$7,$K18,'Backend + Einstellungen'!E$2:E$7)+Y18</f>
        <v>0</v>
      </c>
      <c r="AM18" s="13">
        <f>SUMIF('Backend + Einstellungen'!$A$2:$A$7,$K18,'Backend + Einstellungen'!F$2:F$7)+Z18</f>
        <v>0</v>
      </c>
      <c r="AN18" s="13">
        <f>SUMIF('Backend + Einstellungen'!$A$2:$A$7,$K18,'Backend + Einstellungen'!G$2:G$7)+AA18</f>
        <v>0</v>
      </c>
      <c r="AO18" s="13">
        <f>SUMIF('Backend + Einstellungen'!$A$2:$A$7,$K18,'Backend + Einstellungen'!H$2:H$7)+AB18</f>
        <v>0</v>
      </c>
      <c r="AP18" s="13">
        <f>SUMIF('Backend + Einstellungen'!$A$2:$A$7,$K18,'Backend + Einstellungen'!I$2:I$7)+AC18</f>
        <v>0</v>
      </c>
      <c r="AQ18" s="13">
        <f>SUMIF('Backend + Einstellungen'!$A$2:$A$7,$K18,'Backend + Einstellungen'!J$2:J$7)+AD18</f>
        <v>0</v>
      </c>
      <c r="AR18" s="13">
        <f>SUMIF('Backend + Einstellungen'!$A$2:$A$7,$K18,'Backend + Einstellungen'!K$2:K$7)+AE18</f>
        <v>0</v>
      </c>
      <c r="AS18" s="13">
        <f>SUMIF('Backend + Einstellungen'!$A$2:$A$7,$K18,'Backend + Einstellungen'!L$2:L$7)+AF18</f>
        <v>2</v>
      </c>
      <c r="AT18" s="13">
        <f>SUMIF('Backend + Einstellungen'!$A$2:$A$7,$K18,'Backend + Einstellungen'!M$2:M$7)+AG18</f>
        <v>2</v>
      </c>
    </row>
    <row r="19" spans="1:33" ht="12.75">
      <c r="A19" s="107"/>
      <c r="B19" s="107"/>
      <c r="C19" s="8"/>
      <c r="D19" s="4"/>
      <c r="E19" s="8"/>
      <c r="F19" s="8"/>
      <c r="G19" s="4"/>
      <c r="H19" s="4"/>
      <c r="I19" s="8"/>
      <c r="J19" s="8"/>
      <c r="K19" s="8"/>
      <c r="M19" s="8"/>
      <c r="O19" s="16"/>
      <c r="P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57"/>
      <c r="B20" s="57"/>
      <c r="C20" s="309" t="s">
        <v>71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46" ht="12.75">
      <c r="A21" s="57"/>
      <c r="B21" s="57" t="s">
        <v>72</v>
      </c>
      <c r="C21" s="8" t="s">
        <v>44</v>
      </c>
      <c r="D21" s="4">
        <v>313</v>
      </c>
      <c r="E21" s="8" t="s">
        <v>123</v>
      </c>
      <c r="F21" s="8" t="s">
        <v>124</v>
      </c>
      <c r="G21" s="4">
        <v>33</v>
      </c>
      <c r="H21" s="4">
        <v>2</v>
      </c>
      <c r="I21" s="8" t="s">
        <v>51</v>
      </c>
      <c r="J21" s="8">
        <v>124</v>
      </c>
      <c r="K21" s="8" t="s">
        <v>57</v>
      </c>
      <c r="L21" s="9">
        <v>0.4166666666666667</v>
      </c>
      <c r="M21" s="8" t="s">
        <v>49</v>
      </c>
      <c r="N21" s="9">
        <v>0.5</v>
      </c>
      <c r="O21" s="16"/>
      <c r="P21" s="2">
        <f>'Stundenplan WS 2011'!K4</f>
        <v>0</v>
      </c>
      <c r="Q21" s="13">
        <f t="shared" si="3"/>
        <v>0</v>
      </c>
      <c r="R21" s="13">
        <f t="shared" si="4"/>
        <v>0</v>
      </c>
      <c r="T21" s="13">
        <f>IF(P21='Backend + Einstellungen'!$B$9,K21,"")</f>
      </c>
      <c r="U21" s="13">
        <f>IF(P21='Backend + Einstellungen'!$B$9,B21,"")</f>
      </c>
      <c r="V21" s="8">
        <f t="shared" si="5"/>
        <v>0</v>
      </c>
      <c r="W21" s="8">
        <f t="shared" si="5"/>
        <v>0</v>
      </c>
      <c r="X21" s="8">
        <f t="shared" si="5"/>
        <v>1</v>
      </c>
      <c r="Y21" s="8">
        <f t="shared" si="5"/>
        <v>1</v>
      </c>
      <c r="Z21" s="8">
        <f t="shared" si="5"/>
        <v>0</v>
      </c>
      <c r="AA21" s="8">
        <f t="shared" si="5"/>
        <v>0</v>
      </c>
      <c r="AB21" s="8">
        <f t="shared" si="5"/>
        <v>0</v>
      </c>
      <c r="AC21" s="8">
        <f t="shared" si="5"/>
        <v>0</v>
      </c>
      <c r="AD21" s="8">
        <f t="shared" si="5"/>
        <v>0</v>
      </c>
      <c r="AE21" s="8">
        <f t="shared" si="5"/>
        <v>0</v>
      </c>
      <c r="AF21" s="8">
        <f t="shared" si="5"/>
        <v>0</v>
      </c>
      <c r="AG21" s="8">
        <f t="shared" si="5"/>
        <v>0</v>
      </c>
      <c r="AI21" s="13">
        <f>SUMIF('Backend + Einstellungen'!$A$2:$A$7,$K21,'Backend + Einstellungen'!B$2:B$7)+V21</f>
        <v>0</v>
      </c>
      <c r="AJ21" s="13">
        <f>SUMIF('Backend + Einstellungen'!$A$2:$A$7,$K21,'Backend + Einstellungen'!C$2:C$7)+W21</f>
        <v>0</v>
      </c>
      <c r="AK21" s="13">
        <f>SUMIF('Backend + Einstellungen'!$A$2:$A$7,$K21,'Backend + Einstellungen'!D$2:D$7)+X21</f>
        <v>1</v>
      </c>
      <c r="AL21" s="13">
        <f>SUMIF('Backend + Einstellungen'!$A$2:$A$7,$K21,'Backend + Einstellungen'!E$2:E$7)+Y21</f>
        <v>1</v>
      </c>
      <c r="AM21" s="13">
        <f>SUMIF('Backend + Einstellungen'!$A$2:$A$7,$K21,'Backend + Einstellungen'!F$2:F$7)+Z21</f>
        <v>0</v>
      </c>
      <c r="AN21" s="13">
        <f>SUMIF('Backend + Einstellungen'!$A$2:$A$7,$K21,'Backend + Einstellungen'!G$2:G$7)+AA21</f>
        <v>0</v>
      </c>
      <c r="AO21" s="13">
        <f>SUMIF('Backend + Einstellungen'!$A$2:$A$7,$K21,'Backend + Einstellungen'!H$2:H$7)+AB21</f>
        <v>0</v>
      </c>
      <c r="AP21" s="13">
        <f>SUMIF('Backend + Einstellungen'!$A$2:$A$7,$K21,'Backend + Einstellungen'!I$2:I$7)+AC21</f>
        <v>0</v>
      </c>
      <c r="AQ21" s="13">
        <f>SUMIF('Backend + Einstellungen'!$A$2:$A$7,$K21,'Backend + Einstellungen'!J$2:J$7)+AD21</f>
        <v>0</v>
      </c>
      <c r="AR21" s="13">
        <f>SUMIF('Backend + Einstellungen'!$A$2:$A$7,$K21,'Backend + Einstellungen'!K$2:K$7)+AE21</f>
        <v>0</v>
      </c>
      <c r="AS21" s="13">
        <f>SUMIF('Backend + Einstellungen'!$A$2:$A$7,$K21,'Backend + Einstellungen'!L$2:L$7)+AF21</f>
        <v>0</v>
      </c>
      <c r="AT21" s="13">
        <f>SUMIF('Backend + Einstellungen'!$A$2:$A$7,$K21,'Backend + Einstellungen'!M$2:M$7)+AG21</f>
        <v>0</v>
      </c>
    </row>
    <row r="22" spans="1:46" ht="12.75">
      <c r="A22" s="57"/>
      <c r="B22" s="57" t="s">
        <v>72</v>
      </c>
      <c r="C22" s="8" t="s">
        <v>44</v>
      </c>
      <c r="D22" s="4">
        <v>314</v>
      </c>
      <c r="E22" s="8" t="s">
        <v>88</v>
      </c>
      <c r="F22" s="8" t="s">
        <v>89</v>
      </c>
      <c r="G22" s="4">
        <v>33</v>
      </c>
      <c r="H22" s="4">
        <v>2</v>
      </c>
      <c r="I22" s="8" t="s">
        <v>51</v>
      </c>
      <c r="J22" s="8">
        <v>124</v>
      </c>
      <c r="K22" s="8" t="s">
        <v>56</v>
      </c>
      <c r="L22" s="9">
        <v>0.75</v>
      </c>
      <c r="M22" s="8" t="s">
        <v>49</v>
      </c>
      <c r="N22" s="9">
        <v>0.8333333333333334</v>
      </c>
      <c r="O22" s="16" t="s">
        <v>166</v>
      </c>
      <c r="P22" s="2">
        <f>'Stundenplan WS 2011'!AC2</f>
        <v>0</v>
      </c>
      <c r="Q22" s="13">
        <f t="shared" si="3"/>
        <v>0</v>
      </c>
      <c r="R22" s="13">
        <f t="shared" si="4"/>
        <v>0</v>
      </c>
      <c r="T22" s="13">
        <f>IF(P22='Backend + Einstellungen'!$B$9,K22,"")</f>
      </c>
      <c r="U22" s="13">
        <f>IF(P22='Backend + Einstellungen'!$B$9,B22,"")</f>
      </c>
      <c r="V22" s="8">
        <f t="shared" si="5"/>
        <v>0</v>
      </c>
      <c r="W22" s="8">
        <f t="shared" si="5"/>
        <v>0</v>
      </c>
      <c r="X22" s="8">
        <f t="shared" si="5"/>
        <v>0</v>
      </c>
      <c r="Y22" s="8">
        <f t="shared" si="5"/>
        <v>0</v>
      </c>
      <c r="Z22" s="8">
        <f t="shared" si="5"/>
        <v>0</v>
      </c>
      <c r="AA22" s="8">
        <f t="shared" si="5"/>
        <v>0</v>
      </c>
      <c r="AB22" s="8">
        <f t="shared" si="5"/>
        <v>0</v>
      </c>
      <c r="AC22" s="8">
        <f t="shared" si="5"/>
        <v>0</v>
      </c>
      <c r="AD22" s="8">
        <f t="shared" si="5"/>
        <v>0</v>
      </c>
      <c r="AE22" s="8">
        <f t="shared" si="5"/>
        <v>0</v>
      </c>
      <c r="AF22" s="8">
        <f t="shared" si="5"/>
        <v>1</v>
      </c>
      <c r="AG22" s="8">
        <f t="shared" si="5"/>
        <v>1</v>
      </c>
      <c r="AI22" s="13">
        <f>SUMIF('Backend + Einstellungen'!$A$2:$A$7,$K22,'Backend + Einstellungen'!B$2:B$7)+V22</f>
        <v>0</v>
      </c>
      <c r="AJ22" s="13">
        <f>SUMIF('Backend + Einstellungen'!$A$2:$A$7,$K22,'Backend + Einstellungen'!C$2:C$7)+W22</f>
        <v>0</v>
      </c>
      <c r="AK22" s="13">
        <f>SUMIF('Backend + Einstellungen'!$A$2:$A$7,$K22,'Backend + Einstellungen'!D$2:D$7)+X22</f>
        <v>0</v>
      </c>
      <c r="AL22" s="13">
        <f>SUMIF('Backend + Einstellungen'!$A$2:$A$7,$K22,'Backend + Einstellungen'!E$2:E$7)+Y22</f>
        <v>0</v>
      </c>
      <c r="AM22" s="13">
        <f>SUMIF('Backend + Einstellungen'!$A$2:$A$7,$K22,'Backend + Einstellungen'!F$2:F$7)+Z22</f>
        <v>0</v>
      </c>
      <c r="AN22" s="13">
        <f>SUMIF('Backend + Einstellungen'!$A$2:$A$7,$K22,'Backend + Einstellungen'!G$2:G$7)+AA22</f>
        <v>0</v>
      </c>
      <c r="AO22" s="13">
        <f>SUMIF('Backend + Einstellungen'!$A$2:$A$7,$K22,'Backend + Einstellungen'!H$2:H$7)+AB22</f>
        <v>0</v>
      </c>
      <c r="AP22" s="13">
        <f>SUMIF('Backend + Einstellungen'!$A$2:$A$7,$K22,'Backend + Einstellungen'!I$2:I$7)+AC22</f>
        <v>0</v>
      </c>
      <c r="AQ22" s="13">
        <f>SUMIF('Backend + Einstellungen'!$A$2:$A$7,$K22,'Backend + Einstellungen'!J$2:J$7)+AD22</f>
        <v>0</v>
      </c>
      <c r="AR22" s="13">
        <f>SUMIF('Backend + Einstellungen'!$A$2:$A$7,$K22,'Backend + Einstellungen'!K$2:K$7)+AE22</f>
        <v>0</v>
      </c>
      <c r="AS22" s="13">
        <f>SUMIF('Backend + Einstellungen'!$A$2:$A$7,$K22,'Backend + Einstellungen'!L$2:L$7)+AF22</f>
        <v>1</v>
      </c>
      <c r="AT22" s="13">
        <f>SUMIF('Backend + Einstellungen'!$A$2:$A$7,$K22,'Backend + Einstellungen'!M$2:M$7)+AG22</f>
        <v>1</v>
      </c>
    </row>
    <row r="23" spans="1:46" ht="12.75">
      <c r="A23" s="57"/>
      <c r="B23" s="57" t="s">
        <v>72</v>
      </c>
      <c r="C23" s="8" t="s">
        <v>44</v>
      </c>
      <c r="D23" s="4">
        <v>315</v>
      </c>
      <c r="E23" s="8" t="s">
        <v>90</v>
      </c>
      <c r="F23" s="8" t="s">
        <v>91</v>
      </c>
      <c r="G23" s="4">
        <v>33</v>
      </c>
      <c r="H23" s="4">
        <v>2</v>
      </c>
      <c r="I23" s="8" t="s">
        <v>47</v>
      </c>
      <c r="J23" s="8" t="s">
        <v>115</v>
      </c>
      <c r="K23" s="8" t="s">
        <v>52</v>
      </c>
      <c r="L23" s="9">
        <v>0.3333333333333333</v>
      </c>
      <c r="M23" s="8" t="s">
        <v>49</v>
      </c>
      <c r="N23" s="9">
        <v>0.5</v>
      </c>
      <c r="O23" s="16"/>
      <c r="P23" s="2">
        <f>'Stundenplan WS 2011'!G10</f>
        <v>0</v>
      </c>
      <c r="Q23" s="13">
        <f t="shared" si="3"/>
        <v>0</v>
      </c>
      <c r="R23" s="13">
        <f t="shared" si="4"/>
        <v>0</v>
      </c>
      <c r="T23" s="13">
        <f>IF(P23='Backend + Einstellungen'!$B$9,K23,"")</f>
      </c>
      <c r="U23" s="13">
        <f>IF(P23='Backend + Einstellungen'!$B$9,B23,"")</f>
      </c>
      <c r="V23" s="8">
        <f t="shared" si="5"/>
        <v>1</v>
      </c>
      <c r="W23" s="8">
        <f t="shared" si="5"/>
        <v>1</v>
      </c>
      <c r="X23" s="8">
        <f t="shared" si="5"/>
        <v>1</v>
      </c>
      <c r="Y23" s="8">
        <f t="shared" si="5"/>
        <v>1</v>
      </c>
      <c r="Z23" s="8">
        <f t="shared" si="5"/>
        <v>0</v>
      </c>
      <c r="AA23" s="8">
        <f t="shared" si="5"/>
        <v>0</v>
      </c>
      <c r="AB23" s="8">
        <f t="shared" si="5"/>
        <v>0</v>
      </c>
      <c r="AC23" s="8">
        <f t="shared" si="5"/>
        <v>0</v>
      </c>
      <c r="AD23" s="8">
        <f t="shared" si="5"/>
        <v>0</v>
      </c>
      <c r="AE23" s="8">
        <f t="shared" si="5"/>
        <v>0</v>
      </c>
      <c r="AF23" s="8">
        <f t="shared" si="5"/>
        <v>0</v>
      </c>
      <c r="AG23" s="8">
        <f t="shared" si="5"/>
        <v>0</v>
      </c>
      <c r="AI23" s="13">
        <f>SUMIF('Backend + Einstellungen'!$A$2:$A$7,$K23,'Backend + Einstellungen'!B$2:B$7)+V23</f>
        <v>1</v>
      </c>
      <c r="AJ23" s="13">
        <f>SUMIF('Backend + Einstellungen'!$A$2:$A$7,$K23,'Backend + Einstellungen'!C$2:C$7)+W23</f>
        <v>1</v>
      </c>
      <c r="AK23" s="13">
        <f>SUMIF('Backend + Einstellungen'!$A$2:$A$7,$K23,'Backend + Einstellungen'!D$2:D$7)+X23</f>
        <v>1</v>
      </c>
      <c r="AL23" s="13">
        <f>SUMIF('Backend + Einstellungen'!$A$2:$A$7,$K23,'Backend + Einstellungen'!E$2:E$7)+Y23</f>
        <v>1</v>
      </c>
      <c r="AM23" s="13">
        <f>SUMIF('Backend + Einstellungen'!$A$2:$A$7,$K23,'Backend + Einstellungen'!F$2:F$7)+Z23</f>
        <v>0</v>
      </c>
      <c r="AN23" s="13">
        <f>SUMIF('Backend + Einstellungen'!$A$2:$A$7,$K23,'Backend + Einstellungen'!G$2:G$7)+AA23</f>
        <v>0</v>
      </c>
      <c r="AO23" s="13">
        <f>SUMIF('Backend + Einstellungen'!$A$2:$A$7,$K23,'Backend + Einstellungen'!H$2:H$7)+AB23</f>
        <v>0</v>
      </c>
      <c r="AP23" s="13">
        <f>SUMIF('Backend + Einstellungen'!$A$2:$A$7,$K23,'Backend + Einstellungen'!I$2:I$7)+AC23</f>
        <v>0</v>
      </c>
      <c r="AQ23" s="13">
        <f>SUMIF('Backend + Einstellungen'!$A$2:$A$7,$K23,'Backend + Einstellungen'!J$2:J$7)+AD23</f>
        <v>0</v>
      </c>
      <c r="AR23" s="13">
        <f>SUMIF('Backend + Einstellungen'!$A$2:$A$7,$K23,'Backend + Einstellungen'!K$2:K$7)+AE23</f>
        <v>0</v>
      </c>
      <c r="AS23" s="13">
        <f>SUMIF('Backend + Einstellungen'!$A$2:$A$7,$K23,'Backend + Einstellungen'!L$2:L$7)+AF23</f>
        <v>0</v>
      </c>
      <c r="AT23" s="13">
        <f>SUMIF('Backend + Einstellungen'!$A$2:$A$7,$K23,'Backend + Einstellungen'!M$2:M$7)+AG23</f>
        <v>0</v>
      </c>
    </row>
    <row r="24" spans="1:46" ht="12.75">
      <c r="A24" s="58"/>
      <c r="B24" s="57" t="s">
        <v>72</v>
      </c>
      <c r="C24" s="2" t="s">
        <v>44</v>
      </c>
      <c r="D24" s="13">
        <v>316</v>
      </c>
      <c r="E24" s="13" t="s">
        <v>92</v>
      </c>
      <c r="F24" s="13" t="s">
        <v>93</v>
      </c>
      <c r="G24" s="13">
        <v>33</v>
      </c>
      <c r="H24" s="13">
        <v>2</v>
      </c>
      <c r="I24" s="13" t="s">
        <v>51</v>
      </c>
      <c r="J24" s="13">
        <v>117</v>
      </c>
      <c r="K24" s="13" t="s">
        <v>55</v>
      </c>
      <c r="L24" s="9">
        <v>0.6666666666666666</v>
      </c>
      <c r="M24" s="13" t="s">
        <v>49</v>
      </c>
      <c r="N24" s="9">
        <v>0.75</v>
      </c>
      <c r="O24" s="17"/>
      <c r="P24" s="2">
        <f>'Stundenplan WS 2011'!O12</f>
        <v>0</v>
      </c>
      <c r="Q24" s="13">
        <f t="shared" si="3"/>
        <v>0</v>
      </c>
      <c r="R24" s="13">
        <f t="shared" si="4"/>
        <v>0</v>
      </c>
      <c r="T24" s="13">
        <f>IF(P24='Backend + Einstellungen'!$B$9,K24,"")</f>
      </c>
      <c r="U24" s="13">
        <f>IF(P24='Backend + Einstellungen'!$B$9,B24,"")</f>
      </c>
      <c r="V24" s="8">
        <f t="shared" si="5"/>
        <v>0</v>
      </c>
      <c r="W24" s="8">
        <f t="shared" si="5"/>
        <v>0</v>
      </c>
      <c r="X24" s="8">
        <f t="shared" si="5"/>
        <v>0</v>
      </c>
      <c r="Y24" s="8">
        <f t="shared" si="5"/>
        <v>0</v>
      </c>
      <c r="Z24" s="8">
        <f t="shared" si="5"/>
        <v>0</v>
      </c>
      <c r="AA24" s="8">
        <f t="shared" si="5"/>
        <v>0</v>
      </c>
      <c r="AB24" s="8">
        <f t="shared" si="5"/>
        <v>0</v>
      </c>
      <c r="AC24" s="8">
        <f t="shared" si="5"/>
        <v>0</v>
      </c>
      <c r="AD24" s="8">
        <f t="shared" si="5"/>
        <v>1</v>
      </c>
      <c r="AE24" s="8">
        <f t="shared" si="5"/>
        <v>1</v>
      </c>
      <c r="AF24" s="8">
        <f t="shared" si="5"/>
        <v>0</v>
      </c>
      <c r="AG24" s="8">
        <f t="shared" si="5"/>
        <v>0</v>
      </c>
      <c r="AI24" s="13">
        <f>SUMIF('Backend + Einstellungen'!$A$2:$A$7,$K24,'Backend + Einstellungen'!B$2:B$7)+V24</f>
        <v>0</v>
      </c>
      <c r="AJ24" s="13">
        <f>SUMIF('Backend + Einstellungen'!$A$2:$A$7,$K24,'Backend + Einstellungen'!C$2:C$7)+W24</f>
        <v>0</v>
      </c>
      <c r="AK24" s="13">
        <f>SUMIF('Backend + Einstellungen'!$A$2:$A$7,$K24,'Backend + Einstellungen'!D$2:D$7)+X24</f>
        <v>0</v>
      </c>
      <c r="AL24" s="13">
        <f>SUMIF('Backend + Einstellungen'!$A$2:$A$7,$K24,'Backend + Einstellungen'!E$2:E$7)+Y24</f>
        <v>0</v>
      </c>
      <c r="AM24" s="13">
        <f>SUMIF('Backend + Einstellungen'!$A$2:$A$7,$K24,'Backend + Einstellungen'!F$2:F$7)+Z24</f>
        <v>0</v>
      </c>
      <c r="AN24" s="13">
        <f>SUMIF('Backend + Einstellungen'!$A$2:$A$7,$K24,'Backend + Einstellungen'!G$2:G$7)+AA24</f>
        <v>0</v>
      </c>
      <c r="AO24" s="13">
        <f>SUMIF('Backend + Einstellungen'!$A$2:$A$7,$K24,'Backend + Einstellungen'!H$2:H$7)+AB24</f>
        <v>0</v>
      </c>
      <c r="AP24" s="13">
        <f>SUMIF('Backend + Einstellungen'!$A$2:$A$7,$K24,'Backend + Einstellungen'!I$2:I$7)+AC24</f>
        <v>0</v>
      </c>
      <c r="AQ24" s="13">
        <f>SUMIF('Backend + Einstellungen'!$A$2:$A$7,$K24,'Backend + Einstellungen'!J$2:J$7)+AD24</f>
        <v>1</v>
      </c>
      <c r="AR24" s="13">
        <f>SUMIF('Backend + Einstellungen'!$A$2:$A$7,$K24,'Backend + Einstellungen'!K$2:K$7)+AE24</f>
        <v>1</v>
      </c>
      <c r="AS24" s="13">
        <f>SUMIF('Backend + Einstellungen'!$A$2:$A$7,$K24,'Backend + Einstellungen'!L$2:L$7)+AF24</f>
        <v>1</v>
      </c>
      <c r="AT24" s="13">
        <f>SUMIF('Backend + Einstellungen'!$A$2:$A$7,$K24,'Backend + Einstellungen'!M$2:M$7)+AG24</f>
        <v>1</v>
      </c>
    </row>
    <row r="25" spans="2:33" ht="13.5" thickBot="1">
      <c r="B25" s="105"/>
      <c r="C25" s="104"/>
      <c r="D25" s="104"/>
      <c r="F25" s="2"/>
      <c r="G25" s="104"/>
      <c r="H25" s="104"/>
      <c r="I25" s="104"/>
      <c r="J25" s="104"/>
      <c r="K25" s="104"/>
      <c r="L25" s="104"/>
      <c r="M25" s="104"/>
      <c r="N25" s="104"/>
      <c r="O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3.5" thickBot="1">
      <c r="A26" s="63" t="s">
        <v>73</v>
      </c>
      <c r="B26" s="64"/>
      <c r="C26" s="310" t="s">
        <v>74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2.75">
      <c r="A27" s="70"/>
      <c r="B27" s="70"/>
      <c r="C27" s="300" t="s">
        <v>76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46" ht="12.75">
      <c r="A28" s="70"/>
      <c r="B28" s="70" t="s">
        <v>75</v>
      </c>
      <c r="C28" s="8" t="s">
        <v>44</v>
      </c>
      <c r="D28" s="4">
        <v>317</v>
      </c>
      <c r="E28" s="18" t="s">
        <v>94</v>
      </c>
      <c r="F28" s="8" t="s">
        <v>95</v>
      </c>
      <c r="G28" s="4">
        <v>33</v>
      </c>
      <c r="H28" s="4">
        <v>4</v>
      </c>
      <c r="I28" s="8" t="s">
        <v>51</v>
      </c>
      <c r="J28" s="8">
        <v>207</v>
      </c>
      <c r="K28" s="8" t="s">
        <v>48</v>
      </c>
      <c r="L28" s="9">
        <v>0.3333333333333333</v>
      </c>
      <c r="M28" s="8" t="s">
        <v>49</v>
      </c>
      <c r="N28" s="9">
        <v>0.5</v>
      </c>
      <c r="O28" s="14"/>
      <c r="P28" s="2">
        <f>'Stundenplan WS 2011'!U2</f>
        <v>0</v>
      </c>
      <c r="Q28" s="13">
        <f t="shared" si="3"/>
        <v>0</v>
      </c>
      <c r="R28" s="13">
        <f t="shared" si="4"/>
        <v>0</v>
      </c>
      <c r="T28" s="13">
        <f>IF(P28='Backend + Einstellungen'!$B$9,K28,"")</f>
      </c>
      <c r="U28" s="13">
        <f>IF(P28='Backend + Einstellungen'!$B$9,B28,"")</f>
      </c>
      <c r="V28" s="8">
        <f t="shared" si="5"/>
        <v>1</v>
      </c>
      <c r="W28" s="8">
        <f t="shared" si="5"/>
        <v>1</v>
      </c>
      <c r="X28" s="8">
        <f t="shared" si="5"/>
        <v>1</v>
      </c>
      <c r="Y28" s="8">
        <f t="shared" si="5"/>
        <v>1</v>
      </c>
      <c r="Z28" s="8">
        <f t="shared" si="5"/>
        <v>0</v>
      </c>
      <c r="AA28" s="8">
        <f t="shared" si="5"/>
        <v>0</v>
      </c>
      <c r="AB28" s="8">
        <f t="shared" si="5"/>
        <v>0</v>
      </c>
      <c r="AC28" s="8">
        <f t="shared" si="5"/>
        <v>0</v>
      </c>
      <c r="AD28" s="8">
        <f t="shared" si="5"/>
        <v>0</v>
      </c>
      <c r="AE28" s="8">
        <f t="shared" si="5"/>
        <v>0</v>
      </c>
      <c r="AF28" s="8">
        <f t="shared" si="5"/>
        <v>0</v>
      </c>
      <c r="AG28" s="8">
        <f t="shared" si="5"/>
        <v>0</v>
      </c>
      <c r="AI28" s="13">
        <f>SUMIF('Backend + Einstellungen'!$A$2:$A$7,$K28,'Backend + Einstellungen'!B$2:B$7)+V28</f>
        <v>1</v>
      </c>
      <c r="AJ28" s="13">
        <f>SUMIF('Backend + Einstellungen'!$A$2:$A$7,$K28,'Backend + Einstellungen'!C$2:C$7)+W28</f>
        <v>1</v>
      </c>
      <c r="AK28" s="13">
        <f>SUMIF('Backend + Einstellungen'!$A$2:$A$7,$K28,'Backend + Einstellungen'!D$2:D$7)+X28</f>
        <v>1</v>
      </c>
      <c r="AL28" s="13">
        <f>SUMIF('Backend + Einstellungen'!$A$2:$A$7,$K28,'Backend + Einstellungen'!E$2:E$7)+Y28</f>
        <v>1</v>
      </c>
      <c r="AM28" s="13">
        <f>SUMIF('Backend + Einstellungen'!$A$2:$A$7,$K28,'Backend + Einstellungen'!F$2:F$7)+Z28</f>
        <v>0</v>
      </c>
      <c r="AN28" s="13">
        <f>SUMIF('Backend + Einstellungen'!$A$2:$A$7,$K28,'Backend + Einstellungen'!G$2:G$7)+AA28</f>
        <v>0</v>
      </c>
      <c r="AO28" s="13">
        <f>SUMIF('Backend + Einstellungen'!$A$2:$A$7,$K28,'Backend + Einstellungen'!H$2:H$7)+AB28</f>
        <v>0</v>
      </c>
      <c r="AP28" s="13">
        <f>SUMIF('Backend + Einstellungen'!$A$2:$A$7,$K28,'Backend + Einstellungen'!I$2:I$7)+AC28</f>
        <v>0</v>
      </c>
      <c r="AQ28" s="13">
        <f>SUMIF('Backend + Einstellungen'!$A$2:$A$7,$K28,'Backend + Einstellungen'!J$2:J$7)+AD28</f>
        <v>0</v>
      </c>
      <c r="AR28" s="13">
        <f>SUMIF('Backend + Einstellungen'!$A$2:$A$7,$K28,'Backend + Einstellungen'!K$2:K$7)+AE28</f>
        <v>0</v>
      </c>
      <c r="AS28" s="13">
        <f>SUMIF('Backend + Einstellungen'!$A$2:$A$7,$K28,'Backend + Einstellungen'!L$2:L$7)+AF28</f>
        <v>0</v>
      </c>
      <c r="AT28" s="13">
        <f>SUMIF('Backend + Einstellungen'!$A$2:$A$7,$K28,'Backend + Einstellungen'!M$2:M$7)+AG28</f>
        <v>0</v>
      </c>
    </row>
    <row r="29" spans="1:46" ht="12.75">
      <c r="A29" s="70"/>
      <c r="B29" s="70" t="s">
        <v>75</v>
      </c>
      <c r="C29" s="8" t="s">
        <v>44</v>
      </c>
      <c r="D29" s="4">
        <v>318</v>
      </c>
      <c r="E29" s="2" t="s">
        <v>125</v>
      </c>
      <c r="F29" s="2" t="s">
        <v>126</v>
      </c>
      <c r="G29" s="4">
        <v>33</v>
      </c>
      <c r="H29" s="4">
        <v>4</v>
      </c>
      <c r="I29" s="8" t="s">
        <v>47</v>
      </c>
      <c r="J29" s="8">
        <v>114</v>
      </c>
      <c r="K29" s="8" t="s">
        <v>56</v>
      </c>
      <c r="L29" s="9">
        <v>0.6666666666666666</v>
      </c>
      <c r="M29" s="8" t="s">
        <v>49</v>
      </c>
      <c r="N29" s="9">
        <v>0.8333333333333334</v>
      </c>
      <c r="O29" s="19"/>
      <c r="P29" s="2">
        <f>'Stundenplan WS 2011'!Q10</f>
        <v>0</v>
      </c>
      <c r="Q29" s="13">
        <f t="shared" si="3"/>
        <v>0</v>
      </c>
      <c r="R29" s="13">
        <f t="shared" si="4"/>
        <v>0</v>
      </c>
      <c r="T29" s="13">
        <f>IF(P29='Backend + Einstellungen'!$B$9,K29,"")</f>
      </c>
      <c r="U29" s="13">
        <f>IF(P29='Backend + Einstellungen'!$B$9,B29,"")</f>
      </c>
      <c r="V29" s="8">
        <f t="shared" si="5"/>
        <v>0</v>
      </c>
      <c r="W29" s="8">
        <f t="shared" si="5"/>
        <v>0</v>
      </c>
      <c r="X29" s="8">
        <f t="shared" si="5"/>
        <v>0</v>
      </c>
      <c r="Y29" s="8">
        <f t="shared" si="5"/>
        <v>0</v>
      </c>
      <c r="Z29" s="8">
        <f t="shared" si="5"/>
        <v>0</v>
      </c>
      <c r="AA29" s="8">
        <f t="shared" si="5"/>
        <v>0</v>
      </c>
      <c r="AB29" s="8">
        <f t="shared" si="5"/>
        <v>0</v>
      </c>
      <c r="AC29" s="8">
        <f t="shared" si="5"/>
        <v>0</v>
      </c>
      <c r="AD29" s="8">
        <f t="shared" si="5"/>
        <v>1</v>
      </c>
      <c r="AE29" s="8">
        <f t="shared" si="5"/>
        <v>1</v>
      </c>
      <c r="AF29" s="8">
        <f t="shared" si="5"/>
        <v>1</v>
      </c>
      <c r="AG29" s="8">
        <f t="shared" si="5"/>
        <v>1</v>
      </c>
      <c r="AI29" s="13">
        <f>SUMIF('Backend + Einstellungen'!$A$2:$A$7,$K29,'Backend + Einstellungen'!B$2:B$7)+V29</f>
        <v>0</v>
      </c>
      <c r="AJ29" s="13">
        <f>SUMIF('Backend + Einstellungen'!$A$2:$A$7,$K29,'Backend + Einstellungen'!C$2:C$7)+W29</f>
        <v>0</v>
      </c>
      <c r="AK29" s="13">
        <f>SUMIF('Backend + Einstellungen'!$A$2:$A$7,$K29,'Backend + Einstellungen'!D$2:D$7)+X29</f>
        <v>0</v>
      </c>
      <c r="AL29" s="13">
        <f>SUMIF('Backend + Einstellungen'!$A$2:$A$7,$K29,'Backend + Einstellungen'!E$2:E$7)+Y29</f>
        <v>0</v>
      </c>
      <c r="AM29" s="13">
        <f>SUMIF('Backend + Einstellungen'!$A$2:$A$7,$K29,'Backend + Einstellungen'!F$2:F$7)+Z29</f>
        <v>0</v>
      </c>
      <c r="AN29" s="13">
        <f>SUMIF('Backend + Einstellungen'!$A$2:$A$7,$K29,'Backend + Einstellungen'!G$2:G$7)+AA29</f>
        <v>0</v>
      </c>
      <c r="AO29" s="13">
        <f>SUMIF('Backend + Einstellungen'!$A$2:$A$7,$K29,'Backend + Einstellungen'!H$2:H$7)+AB29</f>
        <v>0</v>
      </c>
      <c r="AP29" s="13">
        <f>SUMIF('Backend + Einstellungen'!$A$2:$A$7,$K29,'Backend + Einstellungen'!I$2:I$7)+AC29</f>
        <v>0</v>
      </c>
      <c r="AQ29" s="13">
        <f>SUMIF('Backend + Einstellungen'!$A$2:$A$7,$K29,'Backend + Einstellungen'!J$2:J$7)+AD29</f>
        <v>1</v>
      </c>
      <c r="AR29" s="13">
        <f>SUMIF('Backend + Einstellungen'!$A$2:$A$7,$K29,'Backend + Einstellungen'!K$2:K$7)+AE29</f>
        <v>1</v>
      </c>
      <c r="AS29" s="13">
        <f>SUMIF('Backend + Einstellungen'!$A$2:$A$7,$K29,'Backend + Einstellungen'!L$2:L$7)+AF29</f>
        <v>1</v>
      </c>
      <c r="AT29" s="13">
        <f>SUMIF('Backend + Einstellungen'!$A$2:$A$7,$K29,'Backend + Einstellungen'!M$2:M$7)+AG29</f>
        <v>1</v>
      </c>
    </row>
    <row r="30" spans="1:46" ht="12.75">
      <c r="A30" s="70"/>
      <c r="B30" s="70" t="s">
        <v>75</v>
      </c>
      <c r="C30" s="8" t="s">
        <v>44</v>
      </c>
      <c r="D30" s="4">
        <v>319</v>
      </c>
      <c r="E30" s="18" t="s">
        <v>96</v>
      </c>
      <c r="F30" s="8" t="s">
        <v>50</v>
      </c>
      <c r="G30" s="4">
        <v>33</v>
      </c>
      <c r="H30" s="4">
        <v>4</v>
      </c>
      <c r="I30" s="8" t="s">
        <v>47</v>
      </c>
      <c r="J30" s="8">
        <v>114</v>
      </c>
      <c r="K30" s="8" t="s">
        <v>56</v>
      </c>
      <c r="L30" s="9">
        <v>0.5</v>
      </c>
      <c r="M30" s="8" t="s">
        <v>49</v>
      </c>
      <c r="N30" s="9">
        <v>0.6666666666666666</v>
      </c>
      <c r="O30" s="14"/>
      <c r="P30" s="2">
        <f>'Stundenplan WS 2011'!S6</f>
        <v>0</v>
      </c>
      <c r="Q30" s="13">
        <f t="shared" si="3"/>
        <v>0</v>
      </c>
      <c r="R30" s="13">
        <f t="shared" si="4"/>
        <v>0</v>
      </c>
      <c r="T30" s="13">
        <f>IF(P30='Backend + Einstellungen'!$B$9,K30,"")</f>
      </c>
      <c r="U30" s="13">
        <f>IF(P30='Backend + Einstellungen'!$B$9,B30,"")</f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1</v>
      </c>
      <c r="AA30" s="8">
        <f t="shared" si="5"/>
        <v>1</v>
      </c>
      <c r="AB30" s="8">
        <f t="shared" si="5"/>
        <v>1</v>
      </c>
      <c r="AC30" s="8">
        <f t="shared" si="5"/>
        <v>1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8">
        <f t="shared" si="5"/>
        <v>0</v>
      </c>
      <c r="AI30" s="13">
        <f>SUMIF('Backend + Einstellungen'!$A$2:$A$7,$K30,'Backend + Einstellungen'!B$2:B$7)+V30</f>
        <v>0</v>
      </c>
      <c r="AJ30" s="13">
        <f>SUMIF('Backend + Einstellungen'!$A$2:$A$7,$K30,'Backend + Einstellungen'!C$2:C$7)+W30</f>
        <v>0</v>
      </c>
      <c r="AK30" s="13">
        <f>SUMIF('Backend + Einstellungen'!$A$2:$A$7,$K30,'Backend + Einstellungen'!D$2:D$7)+X30</f>
        <v>0</v>
      </c>
      <c r="AL30" s="13">
        <f>SUMIF('Backend + Einstellungen'!$A$2:$A$7,$K30,'Backend + Einstellungen'!E$2:E$7)+Y30</f>
        <v>0</v>
      </c>
      <c r="AM30" s="13">
        <f>SUMIF('Backend + Einstellungen'!$A$2:$A$7,$K30,'Backend + Einstellungen'!F$2:F$7)+Z30</f>
        <v>1</v>
      </c>
      <c r="AN30" s="13">
        <f>SUMIF('Backend + Einstellungen'!$A$2:$A$7,$K30,'Backend + Einstellungen'!G$2:G$7)+AA30</f>
        <v>1</v>
      </c>
      <c r="AO30" s="13">
        <f>SUMIF('Backend + Einstellungen'!$A$2:$A$7,$K30,'Backend + Einstellungen'!H$2:H$7)+AB30</f>
        <v>1</v>
      </c>
      <c r="AP30" s="13">
        <f>SUMIF('Backend + Einstellungen'!$A$2:$A$7,$K30,'Backend + Einstellungen'!I$2:I$7)+AC30</f>
        <v>1</v>
      </c>
      <c r="AQ30" s="13">
        <f>SUMIF('Backend + Einstellungen'!$A$2:$A$7,$K30,'Backend + Einstellungen'!J$2:J$7)+AD30</f>
        <v>0</v>
      </c>
      <c r="AR30" s="13">
        <f>SUMIF('Backend + Einstellungen'!$A$2:$A$7,$K30,'Backend + Einstellungen'!K$2:K$7)+AE30</f>
        <v>0</v>
      </c>
      <c r="AS30" s="13">
        <f>SUMIF('Backend + Einstellungen'!$A$2:$A$7,$K30,'Backend + Einstellungen'!L$2:L$7)+AF30</f>
        <v>0</v>
      </c>
      <c r="AT30" s="13">
        <f>SUMIF('Backend + Einstellungen'!$A$2:$A$7,$K30,'Backend + Einstellungen'!M$2:M$7)+AG30</f>
        <v>0</v>
      </c>
    </row>
    <row r="31" spans="1:46" ht="12.75">
      <c r="A31" s="70"/>
      <c r="B31" s="70" t="s">
        <v>75</v>
      </c>
      <c r="C31" s="8" t="s">
        <v>44</v>
      </c>
      <c r="D31" s="4">
        <v>320</v>
      </c>
      <c r="E31" s="18" t="s">
        <v>58</v>
      </c>
      <c r="F31" s="8" t="s">
        <v>59</v>
      </c>
      <c r="G31" s="4">
        <v>33</v>
      </c>
      <c r="H31" s="4">
        <v>4</v>
      </c>
      <c r="I31" s="8" t="s">
        <v>47</v>
      </c>
      <c r="J31" s="8">
        <v>114</v>
      </c>
      <c r="K31" s="8" t="s">
        <v>48</v>
      </c>
      <c r="L31" s="9">
        <v>0.5</v>
      </c>
      <c r="M31" s="8" t="s">
        <v>49</v>
      </c>
      <c r="N31" s="9">
        <v>0.6666666666666666</v>
      </c>
      <c r="O31" s="14"/>
      <c r="P31" s="2">
        <f>'Stundenplan WS 2011'!W6</f>
        <v>0</v>
      </c>
      <c r="Q31" s="13">
        <f t="shared" si="3"/>
        <v>0</v>
      </c>
      <c r="R31" s="13">
        <f t="shared" si="4"/>
        <v>0</v>
      </c>
      <c r="T31" s="13">
        <f>IF(P31='Backend + Einstellungen'!$B$9,K31,"")</f>
      </c>
      <c r="U31" s="13">
        <f>IF(P31='Backend + Einstellungen'!$B$9,B31,"")</f>
      </c>
      <c r="V31" s="8">
        <f t="shared" si="5"/>
        <v>0</v>
      </c>
      <c r="W31" s="8">
        <f t="shared" si="5"/>
        <v>0</v>
      </c>
      <c r="X31" s="8">
        <f t="shared" si="5"/>
        <v>0</v>
      </c>
      <c r="Y31" s="8">
        <f t="shared" si="5"/>
        <v>0</v>
      </c>
      <c r="Z31" s="8">
        <f t="shared" si="5"/>
        <v>1</v>
      </c>
      <c r="AA31" s="8">
        <f t="shared" si="5"/>
        <v>1</v>
      </c>
      <c r="AB31" s="8">
        <f t="shared" si="5"/>
        <v>1</v>
      </c>
      <c r="AC31" s="8">
        <f t="shared" si="5"/>
        <v>1</v>
      </c>
      <c r="AD31" s="8">
        <f t="shared" si="5"/>
        <v>0</v>
      </c>
      <c r="AE31" s="8">
        <f t="shared" si="5"/>
        <v>0</v>
      </c>
      <c r="AF31" s="8">
        <f t="shared" si="5"/>
        <v>0</v>
      </c>
      <c r="AG31" s="8">
        <f t="shared" si="5"/>
        <v>0</v>
      </c>
      <c r="AI31" s="13">
        <f>SUMIF('Backend + Einstellungen'!$A$2:$A$7,$K31,'Backend + Einstellungen'!B$2:B$7)+V31</f>
        <v>0</v>
      </c>
      <c r="AJ31" s="13">
        <f>SUMIF('Backend + Einstellungen'!$A$2:$A$7,$K31,'Backend + Einstellungen'!C$2:C$7)+W31</f>
        <v>0</v>
      </c>
      <c r="AK31" s="13">
        <f>SUMIF('Backend + Einstellungen'!$A$2:$A$7,$K31,'Backend + Einstellungen'!D$2:D$7)+X31</f>
        <v>0</v>
      </c>
      <c r="AL31" s="13">
        <f>SUMIF('Backend + Einstellungen'!$A$2:$A$7,$K31,'Backend + Einstellungen'!E$2:E$7)+Y31</f>
        <v>0</v>
      </c>
      <c r="AM31" s="13">
        <f>SUMIF('Backend + Einstellungen'!$A$2:$A$7,$K31,'Backend + Einstellungen'!F$2:F$7)+Z31</f>
        <v>1</v>
      </c>
      <c r="AN31" s="13">
        <f>SUMIF('Backend + Einstellungen'!$A$2:$A$7,$K31,'Backend + Einstellungen'!G$2:G$7)+AA31</f>
        <v>1</v>
      </c>
      <c r="AO31" s="13">
        <f>SUMIF('Backend + Einstellungen'!$A$2:$A$7,$K31,'Backend + Einstellungen'!H$2:H$7)+AB31</f>
        <v>1</v>
      </c>
      <c r="AP31" s="13">
        <f>SUMIF('Backend + Einstellungen'!$A$2:$A$7,$K31,'Backend + Einstellungen'!I$2:I$7)+AC31</f>
        <v>1</v>
      </c>
      <c r="AQ31" s="13">
        <f>SUMIF('Backend + Einstellungen'!$A$2:$A$7,$K31,'Backend + Einstellungen'!J$2:J$7)+AD31</f>
        <v>0</v>
      </c>
      <c r="AR31" s="13">
        <f>SUMIF('Backend + Einstellungen'!$A$2:$A$7,$K31,'Backend + Einstellungen'!K$2:K$7)+AE31</f>
        <v>0</v>
      </c>
      <c r="AS31" s="13">
        <f>SUMIF('Backend + Einstellungen'!$A$2:$A$7,$K31,'Backend + Einstellungen'!L$2:L$7)+AF31</f>
        <v>0</v>
      </c>
      <c r="AT31" s="13">
        <f>SUMIF('Backend + Einstellungen'!$A$2:$A$7,$K31,'Backend + Einstellungen'!M$2:M$7)+AG31</f>
        <v>0</v>
      </c>
    </row>
    <row r="32" spans="1:33" ht="12.75">
      <c r="A32" s="71"/>
      <c r="B32" s="71"/>
      <c r="C32" s="301" t="s">
        <v>77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46" ht="12.75">
      <c r="A33" s="71"/>
      <c r="B33" s="71" t="s">
        <v>78</v>
      </c>
      <c r="C33" s="8" t="s">
        <v>44</v>
      </c>
      <c r="D33" s="4">
        <v>321</v>
      </c>
      <c r="E33" s="18" t="s">
        <v>127</v>
      </c>
      <c r="F33" s="8" t="s">
        <v>128</v>
      </c>
      <c r="G33" s="4">
        <v>27</v>
      </c>
      <c r="H33" s="4">
        <v>4</v>
      </c>
      <c r="I33" s="8" t="s">
        <v>116</v>
      </c>
      <c r="J33" s="8" t="s">
        <v>135</v>
      </c>
      <c r="K33" s="8" t="s">
        <v>52</v>
      </c>
      <c r="L33" s="9">
        <v>0.5</v>
      </c>
      <c r="M33" s="8" t="s">
        <v>49</v>
      </c>
      <c r="N33" s="9">
        <v>0.6666666666666666</v>
      </c>
      <c r="O33" s="20"/>
      <c r="P33" s="2">
        <f>'Stundenplan WS 2011'!AC6</f>
        <v>0</v>
      </c>
      <c r="Q33" s="13">
        <f t="shared" si="3"/>
        <v>0</v>
      </c>
      <c r="R33" s="13">
        <f t="shared" si="4"/>
        <v>0</v>
      </c>
      <c r="T33" s="13">
        <f>IF(P33='Backend + Einstellungen'!$B$9,K33,"")</f>
      </c>
      <c r="U33" s="13">
        <f>IF(P33='Backend + Einstellungen'!$B$9,B33,"")</f>
      </c>
      <c r="V33" s="8">
        <f t="shared" si="5"/>
        <v>0</v>
      </c>
      <c r="W33" s="8">
        <f t="shared" si="5"/>
        <v>0</v>
      </c>
      <c r="X33" s="8">
        <f t="shared" si="5"/>
        <v>0</v>
      </c>
      <c r="Y33" s="8">
        <f t="shared" si="5"/>
        <v>0</v>
      </c>
      <c r="Z33" s="8">
        <f t="shared" si="5"/>
        <v>1</v>
      </c>
      <c r="AA33" s="8">
        <f t="shared" si="5"/>
        <v>1</v>
      </c>
      <c r="AB33" s="8">
        <f t="shared" si="5"/>
        <v>1</v>
      </c>
      <c r="AC33" s="8">
        <f t="shared" si="5"/>
        <v>1</v>
      </c>
      <c r="AD33" s="8">
        <f t="shared" si="5"/>
        <v>0</v>
      </c>
      <c r="AE33" s="8">
        <f t="shared" si="5"/>
        <v>0</v>
      </c>
      <c r="AF33" s="8">
        <f t="shared" si="5"/>
        <v>0</v>
      </c>
      <c r="AG33" s="8">
        <f t="shared" si="5"/>
        <v>0</v>
      </c>
      <c r="AI33" s="13">
        <f>SUMIF('Backend + Einstellungen'!$A$2:$A$7,$K33,'Backend + Einstellungen'!B$2:B$7)+V33</f>
        <v>0</v>
      </c>
      <c r="AJ33" s="13">
        <f>SUMIF('Backend + Einstellungen'!$A$2:$A$7,$K33,'Backend + Einstellungen'!C$2:C$7)+W33</f>
        <v>0</v>
      </c>
      <c r="AK33" s="13">
        <f>SUMIF('Backend + Einstellungen'!$A$2:$A$7,$K33,'Backend + Einstellungen'!D$2:D$7)+X33</f>
        <v>0</v>
      </c>
      <c r="AL33" s="13">
        <f>SUMIF('Backend + Einstellungen'!$A$2:$A$7,$K33,'Backend + Einstellungen'!E$2:E$7)+Y33</f>
        <v>0</v>
      </c>
      <c r="AM33" s="13">
        <f>SUMIF('Backend + Einstellungen'!$A$2:$A$7,$K33,'Backend + Einstellungen'!F$2:F$7)+Z33</f>
        <v>1</v>
      </c>
      <c r="AN33" s="13">
        <f>SUMIF('Backend + Einstellungen'!$A$2:$A$7,$K33,'Backend + Einstellungen'!G$2:G$7)+AA33</f>
        <v>1</v>
      </c>
      <c r="AO33" s="13">
        <f>SUMIF('Backend + Einstellungen'!$A$2:$A$7,$K33,'Backend + Einstellungen'!H$2:H$7)+AB33</f>
        <v>1</v>
      </c>
      <c r="AP33" s="13">
        <f>SUMIF('Backend + Einstellungen'!$A$2:$A$7,$K33,'Backend + Einstellungen'!I$2:I$7)+AC33</f>
        <v>1</v>
      </c>
      <c r="AQ33" s="13">
        <f>SUMIF('Backend + Einstellungen'!$A$2:$A$7,$K33,'Backend + Einstellungen'!J$2:J$7)+AD33</f>
        <v>0</v>
      </c>
      <c r="AR33" s="13">
        <f>SUMIF('Backend + Einstellungen'!$A$2:$A$7,$K33,'Backend + Einstellungen'!K$2:K$7)+AE33</f>
        <v>0</v>
      </c>
      <c r="AS33" s="13">
        <f>SUMIF('Backend + Einstellungen'!$A$2:$A$7,$K33,'Backend + Einstellungen'!L$2:L$7)+AF33</f>
        <v>0</v>
      </c>
      <c r="AT33" s="13">
        <f>SUMIF('Backend + Einstellungen'!$A$2:$A$7,$K33,'Backend + Einstellungen'!M$2:M$7)+AG33</f>
        <v>0</v>
      </c>
    </row>
    <row r="34" spans="1:46" ht="12.75">
      <c r="A34" s="71"/>
      <c r="B34" s="71" t="s">
        <v>78</v>
      </c>
      <c r="C34" s="8" t="s">
        <v>44</v>
      </c>
      <c r="D34" s="4">
        <v>322</v>
      </c>
      <c r="E34" s="18" t="s">
        <v>129</v>
      </c>
      <c r="F34" s="8" t="s">
        <v>130</v>
      </c>
      <c r="G34" s="4">
        <v>27</v>
      </c>
      <c r="H34" s="4">
        <v>4</v>
      </c>
      <c r="I34" s="8" t="s">
        <v>53</v>
      </c>
      <c r="J34" s="8" t="s">
        <v>54</v>
      </c>
      <c r="K34" s="8" t="s">
        <v>48</v>
      </c>
      <c r="L34" s="9">
        <v>0.6666666666666666</v>
      </c>
      <c r="M34" s="8" t="s">
        <v>49</v>
      </c>
      <c r="N34" s="9">
        <v>0.8333333333333334</v>
      </c>
      <c r="O34" s="20"/>
      <c r="P34" s="2">
        <f>'Stundenplan WS 2011'!U10</f>
        <v>0</v>
      </c>
      <c r="Q34" s="13">
        <f t="shared" si="3"/>
        <v>0</v>
      </c>
      <c r="R34" s="13">
        <f t="shared" si="4"/>
        <v>0</v>
      </c>
      <c r="T34" s="13">
        <f>IF(P34='Backend + Einstellungen'!$B$9,K34,"")</f>
      </c>
      <c r="U34" s="13">
        <f>IF(P34='Backend + Einstellungen'!$B$9,B34,"")</f>
      </c>
      <c r="V34" s="8">
        <f t="shared" si="5"/>
        <v>0</v>
      </c>
      <c r="W34" s="8">
        <f t="shared" si="5"/>
        <v>0</v>
      </c>
      <c r="X34" s="8">
        <f t="shared" si="5"/>
        <v>0</v>
      </c>
      <c r="Y34" s="8">
        <f t="shared" si="5"/>
        <v>0</v>
      </c>
      <c r="Z34" s="8">
        <f t="shared" si="5"/>
        <v>0</v>
      </c>
      <c r="AA34" s="8">
        <f t="shared" si="5"/>
        <v>0</v>
      </c>
      <c r="AB34" s="8">
        <f t="shared" si="5"/>
        <v>0</v>
      </c>
      <c r="AC34" s="8">
        <f t="shared" si="5"/>
        <v>0</v>
      </c>
      <c r="AD34" s="8">
        <f t="shared" si="5"/>
        <v>1</v>
      </c>
      <c r="AE34" s="8">
        <f t="shared" si="5"/>
        <v>1</v>
      </c>
      <c r="AF34" s="8">
        <f t="shared" si="5"/>
        <v>1</v>
      </c>
      <c r="AG34" s="8">
        <f t="shared" si="5"/>
        <v>1</v>
      </c>
      <c r="AI34" s="13">
        <f>SUMIF('Backend + Einstellungen'!$A$2:$A$7,$K34,'Backend + Einstellungen'!B$2:B$7)+V34</f>
        <v>0</v>
      </c>
      <c r="AJ34" s="13">
        <f>SUMIF('Backend + Einstellungen'!$A$2:$A$7,$K34,'Backend + Einstellungen'!C$2:C$7)+W34</f>
        <v>0</v>
      </c>
      <c r="AK34" s="13">
        <f>SUMIF('Backend + Einstellungen'!$A$2:$A$7,$K34,'Backend + Einstellungen'!D$2:D$7)+X34</f>
        <v>0</v>
      </c>
      <c r="AL34" s="13">
        <f>SUMIF('Backend + Einstellungen'!$A$2:$A$7,$K34,'Backend + Einstellungen'!E$2:E$7)+Y34</f>
        <v>0</v>
      </c>
      <c r="AM34" s="13">
        <f>SUMIF('Backend + Einstellungen'!$A$2:$A$7,$K34,'Backend + Einstellungen'!F$2:F$7)+Z34</f>
        <v>0</v>
      </c>
      <c r="AN34" s="13">
        <f>SUMIF('Backend + Einstellungen'!$A$2:$A$7,$K34,'Backend + Einstellungen'!G$2:G$7)+AA34</f>
        <v>0</v>
      </c>
      <c r="AO34" s="13">
        <f>SUMIF('Backend + Einstellungen'!$A$2:$A$7,$K34,'Backend + Einstellungen'!H$2:H$7)+AB34</f>
        <v>0</v>
      </c>
      <c r="AP34" s="13">
        <f>SUMIF('Backend + Einstellungen'!$A$2:$A$7,$K34,'Backend + Einstellungen'!I$2:I$7)+AC34</f>
        <v>0</v>
      </c>
      <c r="AQ34" s="13">
        <f>SUMIF('Backend + Einstellungen'!$A$2:$A$7,$K34,'Backend + Einstellungen'!J$2:J$7)+AD34</f>
        <v>1</v>
      </c>
      <c r="AR34" s="13">
        <f>SUMIF('Backend + Einstellungen'!$A$2:$A$7,$K34,'Backend + Einstellungen'!K$2:K$7)+AE34</f>
        <v>1</v>
      </c>
      <c r="AS34" s="13">
        <f>SUMIF('Backend + Einstellungen'!$A$2:$A$7,$K34,'Backend + Einstellungen'!L$2:L$7)+AF34</f>
        <v>1</v>
      </c>
      <c r="AT34" s="13">
        <f>SUMIF('Backend + Einstellungen'!$A$2:$A$7,$K34,'Backend + Einstellungen'!M$2:M$7)+AG34</f>
        <v>1</v>
      </c>
    </row>
    <row r="35" spans="1:46" ht="12.75">
      <c r="A35" s="71"/>
      <c r="B35" s="71" t="s">
        <v>78</v>
      </c>
      <c r="C35" s="8" t="s">
        <v>44</v>
      </c>
      <c r="D35" s="4">
        <v>323</v>
      </c>
      <c r="E35" s="18" t="s">
        <v>97</v>
      </c>
      <c r="F35" s="8" t="s">
        <v>98</v>
      </c>
      <c r="G35" s="4">
        <v>27</v>
      </c>
      <c r="H35" s="4">
        <v>4</v>
      </c>
      <c r="I35" s="8" t="s">
        <v>116</v>
      </c>
      <c r="J35" s="8">
        <v>105</v>
      </c>
      <c r="K35" s="8" t="s">
        <v>52</v>
      </c>
      <c r="L35" s="9">
        <v>0.3333333333333333</v>
      </c>
      <c r="M35" s="8" t="s">
        <v>49</v>
      </c>
      <c r="N35" s="9">
        <v>0.5</v>
      </c>
      <c r="O35" s="20"/>
      <c r="P35" s="2">
        <f>'Stundenplan WS 2011'!AE2</f>
        <v>0</v>
      </c>
      <c r="Q35" s="13">
        <f t="shared" si="3"/>
        <v>0</v>
      </c>
      <c r="R35" s="13">
        <f t="shared" si="4"/>
        <v>0</v>
      </c>
      <c r="T35" s="13">
        <f>IF(P35='Backend + Einstellungen'!$B$9,K35,"")</f>
      </c>
      <c r="U35" s="13">
        <f>IF(P35='Backend + Einstellungen'!$B$9,B35,"")</f>
      </c>
      <c r="V35" s="8">
        <f t="shared" si="5"/>
        <v>1</v>
      </c>
      <c r="W35" s="8">
        <f t="shared" si="5"/>
        <v>1</v>
      </c>
      <c r="X35" s="8">
        <f t="shared" si="5"/>
        <v>1</v>
      </c>
      <c r="Y35" s="8">
        <f t="shared" si="5"/>
        <v>1</v>
      </c>
      <c r="Z35" s="8">
        <f t="shared" si="5"/>
        <v>0</v>
      </c>
      <c r="AA35" s="8">
        <f t="shared" si="5"/>
        <v>0</v>
      </c>
      <c r="AB35" s="8">
        <f t="shared" si="5"/>
        <v>0</v>
      </c>
      <c r="AC35" s="8">
        <f t="shared" si="5"/>
        <v>0</v>
      </c>
      <c r="AD35" s="8">
        <f t="shared" si="5"/>
        <v>0</v>
      </c>
      <c r="AE35" s="8">
        <f t="shared" si="5"/>
        <v>0</v>
      </c>
      <c r="AF35" s="8">
        <f t="shared" si="5"/>
        <v>0</v>
      </c>
      <c r="AG35" s="8">
        <f t="shared" si="5"/>
        <v>0</v>
      </c>
      <c r="AI35" s="13">
        <f>SUMIF('Backend + Einstellungen'!$A$2:$A$7,$K35,'Backend + Einstellungen'!B$2:B$7)+V35</f>
        <v>1</v>
      </c>
      <c r="AJ35" s="13">
        <f>SUMIF('Backend + Einstellungen'!$A$2:$A$7,$K35,'Backend + Einstellungen'!C$2:C$7)+W35</f>
        <v>1</v>
      </c>
      <c r="AK35" s="13">
        <f>SUMIF('Backend + Einstellungen'!$A$2:$A$7,$K35,'Backend + Einstellungen'!D$2:D$7)+X35</f>
        <v>1</v>
      </c>
      <c r="AL35" s="13">
        <f>SUMIF('Backend + Einstellungen'!$A$2:$A$7,$K35,'Backend + Einstellungen'!E$2:E$7)+Y35</f>
        <v>1</v>
      </c>
      <c r="AM35" s="13">
        <f>SUMIF('Backend + Einstellungen'!$A$2:$A$7,$K35,'Backend + Einstellungen'!F$2:F$7)+Z35</f>
        <v>0</v>
      </c>
      <c r="AN35" s="13">
        <f>SUMIF('Backend + Einstellungen'!$A$2:$A$7,$K35,'Backend + Einstellungen'!G$2:G$7)+AA35</f>
        <v>0</v>
      </c>
      <c r="AO35" s="13">
        <f>SUMIF('Backend + Einstellungen'!$A$2:$A$7,$K35,'Backend + Einstellungen'!H$2:H$7)+AB35</f>
        <v>0</v>
      </c>
      <c r="AP35" s="13">
        <f>SUMIF('Backend + Einstellungen'!$A$2:$A$7,$K35,'Backend + Einstellungen'!I$2:I$7)+AC35</f>
        <v>0</v>
      </c>
      <c r="AQ35" s="13">
        <f>SUMIF('Backend + Einstellungen'!$A$2:$A$7,$K35,'Backend + Einstellungen'!J$2:J$7)+AD35</f>
        <v>0</v>
      </c>
      <c r="AR35" s="13">
        <f>SUMIF('Backend + Einstellungen'!$A$2:$A$7,$K35,'Backend + Einstellungen'!K$2:K$7)+AE35</f>
        <v>0</v>
      </c>
      <c r="AS35" s="13">
        <f>SUMIF('Backend + Einstellungen'!$A$2:$A$7,$K35,'Backend + Einstellungen'!L$2:L$7)+AF35</f>
        <v>0</v>
      </c>
      <c r="AT35" s="13">
        <f>SUMIF('Backend + Einstellungen'!$A$2:$A$7,$K35,'Backend + Einstellungen'!M$2:M$7)+AG35</f>
        <v>0</v>
      </c>
    </row>
    <row r="36" spans="1:46" ht="22.5">
      <c r="A36" s="71"/>
      <c r="B36" s="71" t="s">
        <v>78</v>
      </c>
      <c r="C36" s="8" t="s">
        <v>44</v>
      </c>
      <c r="D36" s="4">
        <v>324</v>
      </c>
      <c r="E36" s="18" t="s">
        <v>131</v>
      </c>
      <c r="F36" s="8" t="s">
        <v>132</v>
      </c>
      <c r="G36" s="4">
        <v>27</v>
      </c>
      <c r="H36" s="4">
        <v>4</v>
      </c>
      <c r="I36" s="8" t="s">
        <v>51</v>
      </c>
      <c r="J36" s="8">
        <v>201</v>
      </c>
      <c r="K36" s="8" t="s">
        <v>48</v>
      </c>
      <c r="L36" s="9">
        <v>0.6666666666666666</v>
      </c>
      <c r="M36" s="8" t="s">
        <v>49</v>
      </c>
      <c r="N36" s="9">
        <v>0.8333333333333334</v>
      </c>
      <c r="O36" s="312" t="s">
        <v>167</v>
      </c>
      <c r="P36" s="2">
        <f>'Stundenplan WS 2011'!Y6</f>
        <v>0</v>
      </c>
      <c r="Q36" s="13">
        <f t="shared" si="3"/>
        <v>0</v>
      </c>
      <c r="R36" s="13">
        <f t="shared" si="4"/>
        <v>0</v>
      </c>
      <c r="T36" s="13">
        <f>IF(P36='Backend + Einstellungen'!$B$9,K36,"")</f>
      </c>
      <c r="U36" s="13">
        <f>IF(P36='Backend + Einstellungen'!$B$9,B36,"")</f>
      </c>
      <c r="V36" s="8">
        <f t="shared" si="5"/>
        <v>0</v>
      </c>
      <c r="W36" s="8">
        <f t="shared" si="5"/>
        <v>0</v>
      </c>
      <c r="X36" s="8">
        <f t="shared" si="5"/>
        <v>0</v>
      </c>
      <c r="Y36" s="8">
        <f t="shared" si="5"/>
        <v>0</v>
      </c>
      <c r="Z36" s="8">
        <f t="shared" si="5"/>
        <v>0</v>
      </c>
      <c r="AA36" s="8">
        <f t="shared" si="5"/>
        <v>0</v>
      </c>
      <c r="AB36" s="8">
        <f t="shared" si="5"/>
        <v>0</v>
      </c>
      <c r="AC36" s="8">
        <f t="shared" si="5"/>
        <v>0</v>
      </c>
      <c r="AD36" s="8">
        <f t="shared" si="5"/>
        <v>1</v>
      </c>
      <c r="AE36" s="8">
        <f t="shared" si="5"/>
        <v>1</v>
      </c>
      <c r="AF36" s="8">
        <f t="shared" si="5"/>
        <v>1</v>
      </c>
      <c r="AG36" s="8">
        <f t="shared" si="5"/>
        <v>1</v>
      </c>
      <c r="AI36" s="13">
        <f>SUMIF('Backend + Einstellungen'!$A$2:$A$7,$K36,'Backend + Einstellungen'!B$2:B$7)+V36</f>
        <v>0</v>
      </c>
      <c r="AJ36" s="13">
        <f>SUMIF('Backend + Einstellungen'!$A$2:$A$7,$K36,'Backend + Einstellungen'!C$2:C$7)+W36</f>
        <v>0</v>
      </c>
      <c r="AK36" s="13">
        <f>SUMIF('Backend + Einstellungen'!$A$2:$A$7,$K36,'Backend + Einstellungen'!D$2:D$7)+X36</f>
        <v>0</v>
      </c>
      <c r="AL36" s="13">
        <f>SUMIF('Backend + Einstellungen'!$A$2:$A$7,$K36,'Backend + Einstellungen'!E$2:E$7)+Y36</f>
        <v>0</v>
      </c>
      <c r="AM36" s="13">
        <f>SUMIF('Backend + Einstellungen'!$A$2:$A$7,$K36,'Backend + Einstellungen'!F$2:F$7)+Z36</f>
        <v>0</v>
      </c>
      <c r="AN36" s="13">
        <f>SUMIF('Backend + Einstellungen'!$A$2:$A$7,$K36,'Backend + Einstellungen'!G$2:G$7)+AA36</f>
        <v>0</v>
      </c>
      <c r="AO36" s="13">
        <f>SUMIF('Backend + Einstellungen'!$A$2:$A$7,$K36,'Backend + Einstellungen'!H$2:H$7)+AB36</f>
        <v>0</v>
      </c>
      <c r="AP36" s="13">
        <f>SUMIF('Backend + Einstellungen'!$A$2:$A$7,$K36,'Backend + Einstellungen'!I$2:I$7)+AC36</f>
        <v>0</v>
      </c>
      <c r="AQ36" s="13">
        <f>SUMIF('Backend + Einstellungen'!$A$2:$A$7,$K36,'Backend + Einstellungen'!J$2:J$7)+AD36</f>
        <v>1</v>
      </c>
      <c r="AR36" s="13">
        <f>SUMIF('Backend + Einstellungen'!$A$2:$A$7,$K36,'Backend + Einstellungen'!K$2:K$7)+AE36</f>
        <v>1</v>
      </c>
      <c r="AS36" s="13">
        <f>SUMIF('Backend + Einstellungen'!$A$2:$A$7,$K36,'Backend + Einstellungen'!L$2:L$7)+AF36</f>
        <v>1</v>
      </c>
      <c r="AT36" s="13">
        <f>SUMIF('Backend + Einstellungen'!$A$2:$A$7,$K36,'Backend + Einstellungen'!M$2:M$7)+AG36</f>
        <v>1</v>
      </c>
    </row>
    <row r="37" spans="1:46" ht="12.75">
      <c r="A37" s="71"/>
      <c r="B37" s="71" t="s">
        <v>78</v>
      </c>
      <c r="C37" s="8" t="s">
        <v>44</v>
      </c>
      <c r="D37" s="4">
        <v>325</v>
      </c>
      <c r="E37" s="18" t="s">
        <v>133</v>
      </c>
      <c r="F37" s="8" t="s">
        <v>134</v>
      </c>
      <c r="G37" s="4">
        <v>27</v>
      </c>
      <c r="H37" s="4">
        <v>4</v>
      </c>
      <c r="I37" s="8" t="s">
        <v>47</v>
      </c>
      <c r="J37" s="8">
        <v>211</v>
      </c>
      <c r="K37" s="8" t="s">
        <v>57</v>
      </c>
      <c r="L37" s="9">
        <v>0.6666666666666666</v>
      </c>
      <c r="M37" s="8" t="s">
        <v>49</v>
      </c>
      <c r="N37" s="9">
        <v>0.8333333333333334</v>
      </c>
      <c r="O37" s="108"/>
      <c r="P37" s="2">
        <f>'Stundenplan WS 2011'!K10</f>
        <v>0</v>
      </c>
      <c r="Q37" s="13">
        <f t="shared" si="3"/>
        <v>0</v>
      </c>
      <c r="R37" s="13">
        <f t="shared" si="4"/>
        <v>0</v>
      </c>
      <c r="T37" s="13">
        <f>IF(P37='Backend + Einstellungen'!$B$9,K37,"")</f>
      </c>
      <c r="U37" s="13">
        <f>IF(P37='Backend + Einstellungen'!$B$9,B37,"")</f>
      </c>
      <c r="V37" s="8">
        <f t="shared" si="5"/>
        <v>0</v>
      </c>
      <c r="W37" s="8">
        <f t="shared" si="5"/>
        <v>0</v>
      </c>
      <c r="X37" s="8">
        <f aca="true" t="shared" si="6" ref="V37:AG42">IF(AND(HOUR($L37)&lt;=X$1,HOUR($N37)&gt;X$1),1,0)</f>
        <v>0</v>
      </c>
      <c r="Y37" s="8">
        <f t="shared" si="6"/>
        <v>0</v>
      </c>
      <c r="Z37" s="8">
        <f t="shared" si="6"/>
        <v>0</v>
      </c>
      <c r="AA37" s="8">
        <f t="shared" si="6"/>
        <v>0</v>
      </c>
      <c r="AB37" s="8">
        <f t="shared" si="6"/>
        <v>0</v>
      </c>
      <c r="AC37" s="8">
        <f t="shared" si="6"/>
        <v>0</v>
      </c>
      <c r="AD37" s="8">
        <f t="shared" si="6"/>
        <v>1</v>
      </c>
      <c r="AE37" s="8">
        <f t="shared" si="6"/>
        <v>1</v>
      </c>
      <c r="AF37" s="8">
        <f t="shared" si="6"/>
        <v>1</v>
      </c>
      <c r="AG37" s="8">
        <f t="shared" si="6"/>
        <v>1</v>
      </c>
      <c r="AI37" s="13">
        <f>SUMIF('Backend + Einstellungen'!$A$2:$A$7,$K37,'Backend + Einstellungen'!B$2:B$7)+V37</f>
        <v>0</v>
      </c>
      <c r="AJ37" s="13">
        <f>SUMIF('Backend + Einstellungen'!$A$2:$A$7,$K37,'Backend + Einstellungen'!C$2:C$7)+W37</f>
        <v>0</v>
      </c>
      <c r="AK37" s="13">
        <f>SUMIF('Backend + Einstellungen'!$A$2:$A$7,$K37,'Backend + Einstellungen'!D$2:D$7)+X37</f>
        <v>0</v>
      </c>
      <c r="AL37" s="13">
        <f>SUMIF('Backend + Einstellungen'!$A$2:$A$7,$K37,'Backend + Einstellungen'!E$2:E$7)+Y37</f>
        <v>0</v>
      </c>
      <c r="AM37" s="13">
        <f>SUMIF('Backend + Einstellungen'!$A$2:$A$7,$K37,'Backend + Einstellungen'!F$2:F$7)+Z37</f>
        <v>0</v>
      </c>
      <c r="AN37" s="13">
        <f>SUMIF('Backend + Einstellungen'!$A$2:$A$7,$K37,'Backend + Einstellungen'!G$2:G$7)+AA37</f>
        <v>0</v>
      </c>
      <c r="AO37" s="13">
        <f>SUMIF('Backend + Einstellungen'!$A$2:$A$7,$K37,'Backend + Einstellungen'!H$2:H$7)+AB37</f>
        <v>0</v>
      </c>
      <c r="AP37" s="13">
        <f>SUMIF('Backend + Einstellungen'!$A$2:$A$7,$K37,'Backend + Einstellungen'!I$2:I$7)+AC37</f>
        <v>0</v>
      </c>
      <c r="AQ37" s="13">
        <f>SUMIF('Backend + Einstellungen'!$A$2:$A$7,$K37,'Backend + Einstellungen'!J$2:J$7)+AD37</f>
        <v>1</v>
      </c>
      <c r="AR37" s="13">
        <f>SUMIF('Backend + Einstellungen'!$A$2:$A$7,$K37,'Backend + Einstellungen'!K$2:K$7)+AE37</f>
        <v>1</v>
      </c>
      <c r="AS37" s="13">
        <f>SUMIF('Backend + Einstellungen'!$A$2:$A$7,$K37,'Backend + Einstellungen'!L$2:L$7)+AF37</f>
        <v>1</v>
      </c>
      <c r="AT37" s="13">
        <f>SUMIF('Backend + Einstellungen'!$A$2:$A$7,$K37,'Backend + Einstellungen'!M$2:M$7)+AG37</f>
        <v>1</v>
      </c>
    </row>
    <row r="38" spans="1:33" ht="12.75">
      <c r="A38" s="72"/>
      <c r="B38" s="72"/>
      <c r="C38" s="302" t="s">
        <v>79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46" ht="12.75">
      <c r="A39" s="72"/>
      <c r="B39" s="72" t="s">
        <v>80</v>
      </c>
      <c r="C39" s="8" t="s">
        <v>44</v>
      </c>
      <c r="D39" s="4">
        <v>326</v>
      </c>
      <c r="E39" s="2" t="s">
        <v>136</v>
      </c>
      <c r="F39" s="2" t="s">
        <v>137</v>
      </c>
      <c r="G39" s="4">
        <v>33</v>
      </c>
      <c r="H39" s="4">
        <v>4</v>
      </c>
      <c r="I39" s="8" t="s">
        <v>47</v>
      </c>
      <c r="J39" s="8">
        <v>114</v>
      </c>
      <c r="K39" s="8" t="s">
        <v>55</v>
      </c>
      <c r="L39" s="9">
        <v>0.5</v>
      </c>
      <c r="M39" s="8" t="s">
        <v>49</v>
      </c>
      <c r="N39" s="9">
        <v>0.6666666666666666</v>
      </c>
      <c r="O39" s="20" t="s">
        <v>165</v>
      </c>
      <c r="P39" s="2">
        <f>'Stundenplan WS 2011'!E6</f>
        <v>0</v>
      </c>
      <c r="Q39" s="13">
        <f t="shared" si="3"/>
        <v>0</v>
      </c>
      <c r="R39" s="13">
        <f t="shared" si="4"/>
        <v>0</v>
      </c>
      <c r="T39" s="13">
        <f>IF(P39='Backend + Einstellungen'!$B$9,K39,"")</f>
      </c>
      <c r="U39" s="13">
        <f>IF(P39='Backend + Einstellungen'!$B$9,B39,"")</f>
      </c>
      <c r="V39" s="8">
        <f t="shared" si="6"/>
        <v>0</v>
      </c>
      <c r="W39" s="8">
        <f t="shared" si="6"/>
        <v>0</v>
      </c>
      <c r="X39" s="8">
        <f t="shared" si="6"/>
        <v>0</v>
      </c>
      <c r="Y39" s="8">
        <f t="shared" si="6"/>
        <v>0</v>
      </c>
      <c r="Z39" s="8">
        <f t="shared" si="6"/>
        <v>1</v>
      </c>
      <c r="AA39" s="8">
        <f t="shared" si="6"/>
        <v>1</v>
      </c>
      <c r="AB39" s="8">
        <f t="shared" si="6"/>
        <v>1</v>
      </c>
      <c r="AC39" s="8">
        <f t="shared" si="6"/>
        <v>1</v>
      </c>
      <c r="AD39" s="8">
        <f t="shared" si="6"/>
        <v>0</v>
      </c>
      <c r="AE39" s="8">
        <f t="shared" si="6"/>
        <v>0</v>
      </c>
      <c r="AF39" s="8">
        <f t="shared" si="6"/>
        <v>0</v>
      </c>
      <c r="AG39" s="8">
        <f t="shared" si="6"/>
        <v>0</v>
      </c>
      <c r="AI39" s="13">
        <f>SUMIF('Backend + Einstellungen'!$A$2:$A$7,$K39,'Backend + Einstellungen'!B$2:B$7)+V39</f>
        <v>0</v>
      </c>
      <c r="AJ39" s="13">
        <f>SUMIF('Backend + Einstellungen'!$A$2:$A$7,$K39,'Backend + Einstellungen'!C$2:C$7)+W39</f>
        <v>0</v>
      </c>
      <c r="AK39" s="13">
        <f>SUMIF('Backend + Einstellungen'!$A$2:$A$7,$K39,'Backend + Einstellungen'!D$2:D$7)+X39</f>
        <v>0</v>
      </c>
      <c r="AL39" s="13">
        <f>SUMIF('Backend + Einstellungen'!$A$2:$A$7,$K39,'Backend + Einstellungen'!E$2:E$7)+Y39</f>
        <v>0</v>
      </c>
      <c r="AM39" s="13">
        <f>SUMIF('Backend + Einstellungen'!$A$2:$A$7,$K39,'Backend + Einstellungen'!F$2:F$7)+Z39</f>
        <v>1</v>
      </c>
      <c r="AN39" s="13">
        <f>SUMIF('Backend + Einstellungen'!$A$2:$A$7,$K39,'Backend + Einstellungen'!G$2:G$7)+AA39</f>
        <v>1</v>
      </c>
      <c r="AO39" s="13">
        <f>SUMIF('Backend + Einstellungen'!$A$2:$A$7,$K39,'Backend + Einstellungen'!H$2:H$7)+AB39</f>
        <v>1</v>
      </c>
      <c r="AP39" s="13">
        <f>SUMIF('Backend + Einstellungen'!$A$2:$A$7,$K39,'Backend + Einstellungen'!I$2:I$7)+AC39</f>
        <v>1</v>
      </c>
      <c r="AQ39" s="13">
        <f>SUMIF('Backend + Einstellungen'!$A$2:$A$7,$K39,'Backend + Einstellungen'!J$2:J$7)+AD39</f>
        <v>0</v>
      </c>
      <c r="AR39" s="13">
        <f>SUMIF('Backend + Einstellungen'!$A$2:$A$7,$K39,'Backend + Einstellungen'!K$2:K$7)+AE39</f>
        <v>0</v>
      </c>
      <c r="AS39" s="13">
        <f>SUMIF('Backend + Einstellungen'!$A$2:$A$7,$K39,'Backend + Einstellungen'!L$2:L$7)+AF39</f>
        <v>1</v>
      </c>
      <c r="AT39" s="13">
        <f>SUMIF('Backend + Einstellungen'!$A$2:$A$7,$K39,'Backend + Einstellungen'!M$2:M$7)+AG39</f>
        <v>1</v>
      </c>
    </row>
    <row r="40" spans="1:46" ht="12.75">
      <c r="A40" s="72"/>
      <c r="B40" s="72" t="s">
        <v>80</v>
      </c>
      <c r="C40" s="8" t="s">
        <v>44</v>
      </c>
      <c r="D40" s="4">
        <v>327</v>
      </c>
      <c r="E40" s="18" t="s">
        <v>138</v>
      </c>
      <c r="F40" s="8" t="s">
        <v>139</v>
      </c>
      <c r="G40" s="4">
        <v>33</v>
      </c>
      <c r="H40" s="4">
        <v>4</v>
      </c>
      <c r="I40" s="8" t="s">
        <v>51</v>
      </c>
      <c r="J40" s="8">
        <v>207</v>
      </c>
      <c r="K40" s="8" t="s">
        <v>57</v>
      </c>
      <c r="L40" s="9">
        <v>0.5</v>
      </c>
      <c r="M40" s="8" t="s">
        <v>49</v>
      </c>
      <c r="N40" s="9">
        <v>0.6666666666666666</v>
      </c>
      <c r="O40" s="20" t="s">
        <v>165</v>
      </c>
      <c r="P40" s="2">
        <f>'Stundenplan WS 2011'!K6</f>
        <v>0</v>
      </c>
      <c r="Q40" s="13">
        <f t="shared" si="3"/>
        <v>0</v>
      </c>
      <c r="R40" s="13">
        <f t="shared" si="4"/>
        <v>0</v>
      </c>
      <c r="T40" s="13">
        <f>IF(P40='Backend + Einstellungen'!$B$9,K40,"")</f>
      </c>
      <c r="U40" s="13">
        <f>IF(P40='Backend + Einstellungen'!$B$9,B40,"")</f>
      </c>
      <c r="V40" s="8">
        <f t="shared" si="6"/>
        <v>0</v>
      </c>
      <c r="W40" s="8">
        <f t="shared" si="6"/>
        <v>0</v>
      </c>
      <c r="X40" s="8">
        <f t="shared" si="6"/>
        <v>0</v>
      </c>
      <c r="Y40" s="8">
        <f t="shared" si="6"/>
        <v>0</v>
      </c>
      <c r="Z40" s="8">
        <f t="shared" si="6"/>
        <v>1</v>
      </c>
      <c r="AA40" s="8">
        <f t="shared" si="6"/>
        <v>1</v>
      </c>
      <c r="AB40" s="8">
        <f t="shared" si="6"/>
        <v>1</v>
      </c>
      <c r="AC40" s="8">
        <f t="shared" si="6"/>
        <v>1</v>
      </c>
      <c r="AD40" s="8">
        <f t="shared" si="6"/>
        <v>0</v>
      </c>
      <c r="AE40" s="8">
        <f t="shared" si="6"/>
        <v>0</v>
      </c>
      <c r="AF40" s="8">
        <f t="shared" si="6"/>
        <v>0</v>
      </c>
      <c r="AG40" s="8">
        <f t="shared" si="6"/>
        <v>0</v>
      </c>
      <c r="AI40" s="13">
        <f>SUMIF('Backend + Einstellungen'!$A$2:$A$7,$K40,'Backend + Einstellungen'!B$2:B$7)+V40</f>
        <v>0</v>
      </c>
      <c r="AJ40" s="13">
        <f>SUMIF('Backend + Einstellungen'!$A$2:$A$7,$K40,'Backend + Einstellungen'!C$2:C$7)+W40</f>
        <v>0</v>
      </c>
      <c r="AK40" s="13">
        <f>SUMIF('Backend + Einstellungen'!$A$2:$A$7,$K40,'Backend + Einstellungen'!D$2:D$7)+X40</f>
        <v>0</v>
      </c>
      <c r="AL40" s="13">
        <f>SUMIF('Backend + Einstellungen'!$A$2:$A$7,$K40,'Backend + Einstellungen'!E$2:E$7)+Y40</f>
        <v>0</v>
      </c>
      <c r="AM40" s="13">
        <f>SUMIF('Backend + Einstellungen'!$A$2:$A$7,$K40,'Backend + Einstellungen'!F$2:F$7)+Z40</f>
        <v>1</v>
      </c>
      <c r="AN40" s="13">
        <f>SUMIF('Backend + Einstellungen'!$A$2:$A$7,$K40,'Backend + Einstellungen'!G$2:G$7)+AA40</f>
        <v>1</v>
      </c>
      <c r="AO40" s="13">
        <f>SUMIF('Backend + Einstellungen'!$A$2:$A$7,$K40,'Backend + Einstellungen'!H$2:H$7)+AB40</f>
        <v>1</v>
      </c>
      <c r="AP40" s="13">
        <f>SUMIF('Backend + Einstellungen'!$A$2:$A$7,$K40,'Backend + Einstellungen'!I$2:I$7)+AC40</f>
        <v>1</v>
      </c>
      <c r="AQ40" s="13">
        <f>SUMIF('Backend + Einstellungen'!$A$2:$A$7,$K40,'Backend + Einstellungen'!J$2:J$7)+AD40</f>
        <v>0</v>
      </c>
      <c r="AR40" s="13">
        <f>SUMIF('Backend + Einstellungen'!$A$2:$A$7,$K40,'Backend + Einstellungen'!K$2:K$7)+AE40</f>
        <v>0</v>
      </c>
      <c r="AS40" s="13">
        <f>SUMIF('Backend + Einstellungen'!$A$2:$A$7,$K40,'Backend + Einstellungen'!L$2:L$7)+AF40</f>
        <v>0</v>
      </c>
      <c r="AT40" s="13">
        <f>SUMIF('Backend + Einstellungen'!$A$2:$A$7,$K40,'Backend + Einstellungen'!M$2:M$7)+AG40</f>
        <v>0</v>
      </c>
    </row>
    <row r="41" spans="1:46" ht="12.75">
      <c r="A41" s="72"/>
      <c r="B41" s="72" t="s">
        <v>80</v>
      </c>
      <c r="C41" s="8" t="s">
        <v>44</v>
      </c>
      <c r="D41" s="4">
        <v>328</v>
      </c>
      <c r="E41" s="18" t="s">
        <v>99</v>
      </c>
      <c r="F41" s="8" t="s">
        <v>100</v>
      </c>
      <c r="G41" s="4">
        <v>33</v>
      </c>
      <c r="H41" s="4">
        <v>4</v>
      </c>
      <c r="I41" s="8" t="s">
        <v>116</v>
      </c>
      <c r="J41" s="8" t="s">
        <v>135</v>
      </c>
      <c r="K41" s="8" t="s">
        <v>55</v>
      </c>
      <c r="L41" s="9">
        <v>0.5</v>
      </c>
      <c r="M41" s="8" t="s">
        <v>49</v>
      </c>
      <c r="N41" s="9">
        <v>0.6666666666666666</v>
      </c>
      <c r="O41" s="20" t="s">
        <v>165</v>
      </c>
      <c r="P41" s="2">
        <f>'Stundenplan WS 2011'!G6</f>
        <v>0</v>
      </c>
      <c r="Q41" s="13">
        <f t="shared" si="3"/>
        <v>0</v>
      </c>
      <c r="R41" s="13">
        <f t="shared" si="4"/>
        <v>0</v>
      </c>
      <c r="T41" s="13">
        <f>IF(P41='Backend + Einstellungen'!$B$9,K41,"")</f>
      </c>
      <c r="U41" s="13">
        <f>IF(P41='Backend + Einstellungen'!$B$9,B41,"")</f>
      </c>
      <c r="V41" s="8">
        <f t="shared" si="6"/>
        <v>0</v>
      </c>
      <c r="W41" s="8">
        <f t="shared" si="6"/>
        <v>0</v>
      </c>
      <c r="X41" s="8">
        <f t="shared" si="6"/>
        <v>0</v>
      </c>
      <c r="Y41" s="8">
        <f t="shared" si="6"/>
        <v>0</v>
      </c>
      <c r="Z41" s="8">
        <f t="shared" si="6"/>
        <v>1</v>
      </c>
      <c r="AA41" s="8">
        <f t="shared" si="6"/>
        <v>1</v>
      </c>
      <c r="AB41" s="8">
        <f t="shared" si="6"/>
        <v>1</v>
      </c>
      <c r="AC41" s="8">
        <f t="shared" si="6"/>
        <v>1</v>
      </c>
      <c r="AD41" s="8">
        <f t="shared" si="6"/>
        <v>0</v>
      </c>
      <c r="AE41" s="8">
        <f t="shared" si="6"/>
        <v>0</v>
      </c>
      <c r="AF41" s="8">
        <f t="shared" si="6"/>
        <v>0</v>
      </c>
      <c r="AG41" s="8">
        <f t="shared" si="6"/>
        <v>0</v>
      </c>
      <c r="AI41" s="13">
        <f>SUMIF('Backend + Einstellungen'!$A$2:$A$7,$K41,'Backend + Einstellungen'!B$2:B$7)+V41</f>
        <v>0</v>
      </c>
      <c r="AJ41" s="13">
        <f>SUMIF('Backend + Einstellungen'!$A$2:$A$7,$K41,'Backend + Einstellungen'!C$2:C$7)+W41</f>
        <v>0</v>
      </c>
      <c r="AK41" s="13">
        <f>SUMIF('Backend + Einstellungen'!$A$2:$A$7,$K41,'Backend + Einstellungen'!D$2:D$7)+X41</f>
        <v>0</v>
      </c>
      <c r="AL41" s="13">
        <f>SUMIF('Backend + Einstellungen'!$A$2:$A$7,$K41,'Backend + Einstellungen'!E$2:E$7)+Y41</f>
        <v>0</v>
      </c>
      <c r="AM41" s="13">
        <f>SUMIF('Backend + Einstellungen'!$A$2:$A$7,$K41,'Backend + Einstellungen'!F$2:F$7)+Z41</f>
        <v>1</v>
      </c>
      <c r="AN41" s="13">
        <f>SUMIF('Backend + Einstellungen'!$A$2:$A$7,$K41,'Backend + Einstellungen'!G$2:G$7)+AA41</f>
        <v>1</v>
      </c>
      <c r="AO41" s="13">
        <f>SUMIF('Backend + Einstellungen'!$A$2:$A$7,$K41,'Backend + Einstellungen'!H$2:H$7)+AB41</f>
        <v>1</v>
      </c>
      <c r="AP41" s="13">
        <f>SUMIF('Backend + Einstellungen'!$A$2:$A$7,$K41,'Backend + Einstellungen'!I$2:I$7)+AC41</f>
        <v>1</v>
      </c>
      <c r="AQ41" s="13">
        <f>SUMIF('Backend + Einstellungen'!$A$2:$A$7,$K41,'Backend + Einstellungen'!J$2:J$7)+AD41</f>
        <v>0</v>
      </c>
      <c r="AR41" s="13">
        <f>SUMIF('Backend + Einstellungen'!$A$2:$A$7,$K41,'Backend + Einstellungen'!K$2:K$7)+AE41</f>
        <v>0</v>
      </c>
      <c r="AS41" s="13">
        <f>SUMIF('Backend + Einstellungen'!$A$2:$A$7,$K41,'Backend + Einstellungen'!L$2:L$7)+AF41</f>
        <v>1</v>
      </c>
      <c r="AT41" s="13">
        <f>SUMIF('Backend + Einstellungen'!$A$2:$A$7,$K41,'Backend + Einstellungen'!M$2:M$7)+AG41</f>
        <v>1</v>
      </c>
    </row>
    <row r="42" spans="1:46" ht="12.75">
      <c r="A42" s="72"/>
      <c r="B42" s="72" t="s">
        <v>80</v>
      </c>
      <c r="C42" s="2" t="s">
        <v>44</v>
      </c>
      <c r="D42" s="4">
        <v>329</v>
      </c>
      <c r="E42" s="18" t="s">
        <v>63</v>
      </c>
      <c r="F42" s="8" t="s">
        <v>50</v>
      </c>
      <c r="G42" s="4">
        <v>33</v>
      </c>
      <c r="H42" s="4">
        <v>4</v>
      </c>
      <c r="I42" s="8" t="s">
        <v>51</v>
      </c>
      <c r="J42" s="8">
        <v>118</v>
      </c>
      <c r="K42" s="8" t="s">
        <v>56</v>
      </c>
      <c r="L42" s="9">
        <v>0.5</v>
      </c>
      <c r="M42" s="8" t="s">
        <v>49</v>
      </c>
      <c r="N42" s="9">
        <v>0.6666666666666666</v>
      </c>
      <c r="O42" s="20" t="s">
        <v>165</v>
      </c>
      <c r="P42" s="2">
        <f>'Stundenplan WS 2011'!Q6</f>
        <v>0</v>
      </c>
      <c r="Q42" s="13">
        <f t="shared" si="3"/>
        <v>0</v>
      </c>
      <c r="R42" s="13">
        <f t="shared" si="4"/>
        <v>0</v>
      </c>
      <c r="T42" s="13">
        <f>IF(P42='Backend + Einstellungen'!$B$9,K42,"")</f>
      </c>
      <c r="U42" s="13">
        <f>IF(P42='Backend + Einstellungen'!$B$9,B42,"")</f>
      </c>
      <c r="V42" s="8">
        <f t="shared" si="6"/>
        <v>0</v>
      </c>
      <c r="W42" s="8">
        <f t="shared" si="6"/>
        <v>0</v>
      </c>
      <c r="X42" s="8">
        <f t="shared" si="6"/>
        <v>0</v>
      </c>
      <c r="Y42" s="8">
        <f t="shared" si="6"/>
        <v>0</v>
      </c>
      <c r="Z42" s="8">
        <f t="shared" si="6"/>
        <v>1</v>
      </c>
      <c r="AA42" s="8">
        <f t="shared" si="6"/>
        <v>1</v>
      </c>
      <c r="AB42" s="8">
        <f t="shared" si="6"/>
        <v>1</v>
      </c>
      <c r="AC42" s="8">
        <f t="shared" si="6"/>
        <v>1</v>
      </c>
      <c r="AD42" s="8">
        <f t="shared" si="6"/>
        <v>0</v>
      </c>
      <c r="AE42" s="8">
        <f t="shared" si="6"/>
        <v>0</v>
      </c>
      <c r="AF42" s="8">
        <f t="shared" si="6"/>
        <v>0</v>
      </c>
      <c r="AG42" s="8">
        <f t="shared" si="6"/>
        <v>0</v>
      </c>
      <c r="AI42" s="13">
        <f>SUMIF('Backend + Einstellungen'!$A$2:$A$7,$K42,'Backend + Einstellungen'!B$2:B$7)+V42</f>
        <v>0</v>
      </c>
      <c r="AJ42" s="13">
        <f>SUMIF('Backend + Einstellungen'!$A$2:$A$7,$K42,'Backend + Einstellungen'!C$2:C$7)+W42</f>
        <v>0</v>
      </c>
      <c r="AK42" s="13">
        <f>SUMIF('Backend + Einstellungen'!$A$2:$A$7,$K42,'Backend + Einstellungen'!D$2:D$7)+X42</f>
        <v>0</v>
      </c>
      <c r="AL42" s="13">
        <f>SUMIF('Backend + Einstellungen'!$A$2:$A$7,$K42,'Backend + Einstellungen'!E$2:E$7)+Y42</f>
        <v>0</v>
      </c>
      <c r="AM42" s="13">
        <f>SUMIF('Backend + Einstellungen'!$A$2:$A$7,$K42,'Backend + Einstellungen'!F$2:F$7)+Z42</f>
        <v>1</v>
      </c>
      <c r="AN42" s="13">
        <f>SUMIF('Backend + Einstellungen'!$A$2:$A$7,$K42,'Backend + Einstellungen'!G$2:G$7)+AA42</f>
        <v>1</v>
      </c>
      <c r="AO42" s="13">
        <f>SUMIF('Backend + Einstellungen'!$A$2:$A$7,$K42,'Backend + Einstellungen'!H$2:H$7)+AB42</f>
        <v>1</v>
      </c>
      <c r="AP42" s="13">
        <f>SUMIF('Backend + Einstellungen'!$A$2:$A$7,$K42,'Backend + Einstellungen'!I$2:I$7)+AC42</f>
        <v>1</v>
      </c>
      <c r="AQ42" s="13">
        <f>SUMIF('Backend + Einstellungen'!$A$2:$A$7,$K42,'Backend + Einstellungen'!J$2:J$7)+AD42</f>
        <v>0</v>
      </c>
      <c r="AR42" s="13">
        <f>SUMIF('Backend + Einstellungen'!$A$2:$A$7,$K42,'Backend + Einstellungen'!K$2:K$7)+AE42</f>
        <v>0</v>
      </c>
      <c r="AS42" s="13">
        <f>SUMIF('Backend + Einstellungen'!$A$2:$A$7,$K42,'Backend + Einstellungen'!L$2:L$7)+AF42</f>
        <v>0</v>
      </c>
      <c r="AT42" s="13">
        <f>SUMIF('Backend + Einstellungen'!$A$2:$A$7,$K42,'Backend + Einstellungen'!M$2:M$7)+AG42</f>
        <v>0</v>
      </c>
    </row>
  </sheetData>
  <sheetProtection password="CF4B" sheet="1" objects="1" scenarios="1" selectLockedCells="1" selectUnlockedCells="1"/>
  <mergeCells count="12">
    <mergeCell ref="C27:O27"/>
    <mergeCell ref="C32:O32"/>
    <mergeCell ref="C38:O38"/>
    <mergeCell ref="C1:D1"/>
    <mergeCell ref="I1:J1"/>
    <mergeCell ref="K1:N1"/>
    <mergeCell ref="C2:O2"/>
    <mergeCell ref="C8:O8"/>
    <mergeCell ref="C3:O3"/>
    <mergeCell ref="C13:O13"/>
    <mergeCell ref="C20:O20"/>
    <mergeCell ref="C26:O26"/>
  </mergeCells>
  <printOptions/>
  <pageMargins left="0.26805555555555555" right="0.08333333333333333" top="0.43680555555555556" bottom="0.38125" header="0.19930555555555557" footer="0.14375"/>
  <pageSetup horizontalDpi="300" verticalDpi="300" orientation="portrait" paperSize="9" scale="101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7">
      <selection activeCell="B14" sqref="B14"/>
    </sheetView>
  </sheetViews>
  <sheetFormatPr defaultColWidth="11.57421875" defaultRowHeight="12.75"/>
  <cols>
    <col min="1" max="1" width="11.57421875" style="1" customWidth="1"/>
    <col min="2" max="2" width="4.140625" style="1" customWidth="1"/>
    <col min="3" max="13" width="3.00390625" style="1" customWidth="1"/>
    <col min="14" max="16384" width="11.57421875" style="1" customWidth="1"/>
  </cols>
  <sheetData>
    <row r="1" spans="1:13" s="6" customFormat="1" ht="12.75">
      <c r="A1" s="5" t="s">
        <v>0</v>
      </c>
      <c r="B1" s="6" t="s">
        <v>22</v>
      </c>
      <c r="C1" s="6">
        <f aca="true" t="shared" si="0" ref="C1:M1">B1+1</f>
        <v>9</v>
      </c>
      <c r="D1" s="6">
        <f t="shared" si="0"/>
        <v>10</v>
      </c>
      <c r="E1" s="6">
        <f t="shared" si="0"/>
        <v>11</v>
      </c>
      <c r="F1" s="6">
        <f t="shared" si="0"/>
        <v>12</v>
      </c>
      <c r="G1" s="6">
        <f t="shared" si="0"/>
        <v>13</v>
      </c>
      <c r="H1" s="6">
        <f t="shared" si="0"/>
        <v>14</v>
      </c>
      <c r="I1" s="6">
        <f t="shared" si="0"/>
        <v>15</v>
      </c>
      <c r="J1" s="6">
        <f t="shared" si="0"/>
        <v>16</v>
      </c>
      <c r="K1" s="6">
        <f t="shared" si="0"/>
        <v>17</v>
      </c>
      <c r="L1" s="6">
        <f t="shared" si="0"/>
        <v>18</v>
      </c>
      <c r="M1" s="6">
        <f t="shared" si="0"/>
        <v>19</v>
      </c>
    </row>
    <row r="2" spans="1:13" ht="12.75">
      <c r="A2" s="7" t="s">
        <v>34</v>
      </c>
      <c r="B2" s="1">
        <f>SUMIF(Veranstaltungen!$T$2:$T$70,"MO",Veranstaltungen!V$2:V$70)</f>
        <v>0</v>
      </c>
      <c r="C2" s="1">
        <f>SUMIF(Veranstaltungen!$T$2:$T$70,"MO",Veranstaltungen!W$2:W$70)</f>
        <v>0</v>
      </c>
      <c r="D2" s="1">
        <f>SUMIF(Veranstaltungen!$T$2:$T$70,"MO",Veranstaltungen!X$2:X$70)</f>
        <v>0</v>
      </c>
      <c r="E2" s="1">
        <f>SUMIF(Veranstaltungen!$T$2:$T$70,"MO",Veranstaltungen!Y$2:Y$70)</f>
        <v>0</v>
      </c>
      <c r="F2" s="1">
        <f>SUMIF(Veranstaltungen!$T$2:$T$70,"MO",Veranstaltungen!Z$2:Z$70)</f>
        <v>0</v>
      </c>
      <c r="G2" s="1">
        <f>SUMIF(Veranstaltungen!$T$2:$T$70,"MO",Veranstaltungen!AA$2:AA$70)</f>
        <v>0</v>
      </c>
      <c r="H2" s="1">
        <f>SUMIF(Veranstaltungen!$T$2:$T$70,"MO",Veranstaltungen!AB$2:AB$70)</f>
        <v>0</v>
      </c>
      <c r="I2" s="1">
        <f>SUMIF(Veranstaltungen!$T$2:$T$70,"MO",Veranstaltungen!AC$2:AC$70)</f>
        <v>0</v>
      </c>
      <c r="J2" s="1">
        <f>SUMIF(Veranstaltungen!$T$2:$T$70,"MO",Veranstaltungen!AD$2:AD$70)</f>
        <v>0</v>
      </c>
      <c r="K2" s="1">
        <f>SUMIF(Veranstaltungen!$T$2:$T$70,"MO",Veranstaltungen!AE$2:AE$70)</f>
        <v>0</v>
      </c>
      <c r="L2" s="1">
        <f>SUMIF(Veranstaltungen!$T$2:$T$70,"MO",Veranstaltungen!AF$2:AF$70)</f>
        <v>1</v>
      </c>
      <c r="M2" s="1">
        <f>SUMIF(Veranstaltungen!$T$2:$T$70,"MO",Veranstaltungen!AG$2:AG$70)</f>
        <v>1</v>
      </c>
    </row>
    <row r="3" spans="1:13" ht="12.75">
      <c r="A3" s="7" t="s">
        <v>35</v>
      </c>
      <c r="B3" s="1">
        <f>SUMIF(Veranstaltungen!$T$2:$T$70,"DI",Veranstaltungen!V$2:V$70)</f>
        <v>0</v>
      </c>
      <c r="C3" s="1">
        <f>SUMIF(Veranstaltungen!$T$2:$T$70,"DI",Veranstaltungen!W$2:W$70)</f>
        <v>0</v>
      </c>
      <c r="D3" s="1">
        <f>SUMIF(Veranstaltungen!$T$2:$T$70,"DI",Veranstaltungen!X$2:X$70)</f>
        <v>0</v>
      </c>
      <c r="E3" s="1">
        <f>SUMIF(Veranstaltungen!$T$2:$T$70,"DI",Veranstaltungen!Y$2:Y$70)</f>
        <v>0</v>
      </c>
      <c r="F3" s="1">
        <f>SUMIF(Veranstaltungen!$T$2:$T$70,"DI",Veranstaltungen!Z$2:Z$70)</f>
        <v>0</v>
      </c>
      <c r="G3" s="1">
        <f>SUMIF(Veranstaltungen!$T$2:$T$70,"DI",Veranstaltungen!AA$2:AA$70)</f>
        <v>0</v>
      </c>
      <c r="H3" s="1">
        <f>SUMIF(Veranstaltungen!$T$2:$T$70,"DI",Veranstaltungen!AB$2:AB$70)</f>
        <v>0</v>
      </c>
      <c r="I3" s="1">
        <f>SUMIF(Veranstaltungen!$T$2:$T$70,"DI",Veranstaltungen!AC$2:AC$70)</f>
        <v>0</v>
      </c>
      <c r="J3" s="1">
        <f>SUMIF(Veranstaltungen!$T$2:$T$70,"DI",Veranstaltungen!AD$2:AD$70)</f>
        <v>0</v>
      </c>
      <c r="K3" s="1">
        <f>SUMIF(Veranstaltungen!$T$2:$T$70,"DI",Veranstaltungen!AE$2:AE$70)</f>
        <v>0</v>
      </c>
      <c r="L3" s="1">
        <f>SUMIF(Veranstaltungen!$T$2:$T$70,"DI",Veranstaltungen!AF$2:AF$70)</f>
        <v>0</v>
      </c>
      <c r="M3" s="1">
        <f>SUMIF(Veranstaltungen!$T$2:$T$70,"DI",Veranstaltungen!AG$2:AG$70)</f>
        <v>0</v>
      </c>
    </row>
    <row r="4" spans="1:13" ht="12.75">
      <c r="A4" s="7" t="s">
        <v>36</v>
      </c>
      <c r="B4" s="1">
        <f>SUMIF(Veranstaltungen!$T$2:$T$70,"MI",Veranstaltungen!V$2:V$70)</f>
        <v>0</v>
      </c>
      <c r="C4" s="1">
        <f>SUMIF(Veranstaltungen!$T$2:$T$70,"MI",Veranstaltungen!W$2:W$70)</f>
        <v>0</v>
      </c>
      <c r="D4" s="1">
        <f>SUMIF(Veranstaltungen!$T$2:$T$70,"MI",Veranstaltungen!X$2:X$70)</f>
        <v>0</v>
      </c>
      <c r="E4" s="1">
        <f>SUMIF(Veranstaltungen!$T$2:$T$70,"MI",Veranstaltungen!Y$2:Y$70)</f>
        <v>0</v>
      </c>
      <c r="F4" s="1">
        <f>SUMIF(Veranstaltungen!$T$2:$T$70,"MI",Veranstaltungen!Z$2:Z$70)</f>
        <v>0</v>
      </c>
      <c r="G4" s="1">
        <f>SUMIF(Veranstaltungen!$T$2:$T$70,"MI",Veranstaltungen!AA$2:AA$70)</f>
        <v>0</v>
      </c>
      <c r="H4" s="1">
        <f>SUMIF(Veranstaltungen!$T$2:$T$70,"MI",Veranstaltungen!AB$2:AB$70)</f>
        <v>0</v>
      </c>
      <c r="I4" s="1">
        <f>SUMIF(Veranstaltungen!$T$2:$T$70,"MI",Veranstaltungen!AC$2:AC$70)</f>
        <v>0</v>
      </c>
      <c r="J4" s="1">
        <f>SUMIF(Veranstaltungen!$T$2:$T$70,"MI",Veranstaltungen!AD$2:AD$70)</f>
        <v>0</v>
      </c>
      <c r="K4" s="1">
        <f>SUMIF(Veranstaltungen!$T$2:$T$70,"MI",Veranstaltungen!AE$2:AE$70)</f>
        <v>0</v>
      </c>
      <c r="L4" s="1">
        <f>SUMIF(Veranstaltungen!$T$2:$T$70,"MI",Veranstaltungen!AF$2:AF$70)</f>
        <v>0</v>
      </c>
      <c r="M4" s="1">
        <f>SUMIF(Veranstaltungen!$T$2:$T$70,"MI",Veranstaltungen!AG$2:AG$70)</f>
        <v>0</v>
      </c>
    </row>
    <row r="5" spans="1:13" ht="12.75">
      <c r="A5" s="7" t="s">
        <v>37</v>
      </c>
      <c r="B5" s="1">
        <f>SUMIF(Veranstaltungen!$T$2:$T$70,"DO",Veranstaltungen!V$2:V$70)</f>
        <v>0</v>
      </c>
      <c r="C5" s="1">
        <f>SUMIF(Veranstaltungen!$T$2:$T$70,"DO",Veranstaltungen!W$2:W$70)</f>
        <v>0</v>
      </c>
      <c r="D5" s="1">
        <f>SUMIF(Veranstaltungen!$T$2:$T$70,"DO",Veranstaltungen!X$2:X$70)</f>
        <v>0</v>
      </c>
      <c r="E5" s="1">
        <f>SUMIF(Veranstaltungen!$T$2:$T$70,"DO",Veranstaltungen!Y$2:Y$70)</f>
        <v>0</v>
      </c>
      <c r="F5" s="1">
        <f>SUMIF(Veranstaltungen!$T$2:$T$70,"DO",Veranstaltungen!Z$2:Z$70)</f>
        <v>0</v>
      </c>
      <c r="G5" s="1">
        <f>SUMIF(Veranstaltungen!$T$2:$T$70,"DO",Veranstaltungen!AA$2:AA$70)</f>
        <v>0</v>
      </c>
      <c r="H5" s="1">
        <f>SUMIF(Veranstaltungen!$T$2:$T$70,"DO",Veranstaltungen!AB$2:AB$70)</f>
        <v>0</v>
      </c>
      <c r="I5" s="1">
        <f>SUMIF(Veranstaltungen!$T$2:$T$70,"DO",Veranstaltungen!AC$2:AC$70)</f>
        <v>0</v>
      </c>
      <c r="J5" s="1">
        <f>SUMIF(Veranstaltungen!$T$2:$T$70,"DO",Veranstaltungen!AD$2:AD$70)</f>
        <v>0</v>
      </c>
      <c r="K5" s="1">
        <f>SUMIF(Veranstaltungen!$T$2:$T$70,"DO",Veranstaltungen!AE$2:AE$70)</f>
        <v>0</v>
      </c>
      <c r="L5" s="1">
        <f>SUMIF(Veranstaltungen!$T$2:$T$70,"DO",Veranstaltungen!AF$2:AF$70)</f>
        <v>0</v>
      </c>
      <c r="M5" s="1">
        <f>SUMIF(Veranstaltungen!$T$2:$T$70,"DO",Veranstaltungen!AG$2:AG$70)</f>
        <v>0</v>
      </c>
    </row>
    <row r="6" spans="1:13" ht="12.75">
      <c r="A6" s="7" t="s">
        <v>38</v>
      </c>
      <c r="B6" s="1">
        <f>SUMIF(Veranstaltungen!$T$2:$T$70,"FR",Veranstaltungen!V$2:V$70)</f>
        <v>0</v>
      </c>
      <c r="C6" s="1">
        <f>SUMIF(Veranstaltungen!$T$2:$T$70,"FR",Veranstaltungen!W$2:W$70)</f>
        <v>0</v>
      </c>
      <c r="D6" s="1">
        <f>SUMIF(Veranstaltungen!$T$2:$T$70,"FR",Veranstaltungen!X$2:X$70)</f>
        <v>0</v>
      </c>
      <c r="E6" s="1">
        <f>SUMIF(Veranstaltungen!$T$2:$T$70,"FR",Veranstaltungen!Y$2:Y$70)</f>
        <v>0</v>
      </c>
      <c r="F6" s="1">
        <f>SUMIF(Veranstaltungen!$T$2:$T$70,"FR",Veranstaltungen!Z$2:Z$70)</f>
        <v>0</v>
      </c>
      <c r="G6" s="1">
        <f>SUMIF(Veranstaltungen!$T$2:$T$70,"FR",Veranstaltungen!AA$2:AA$70)</f>
        <v>0</v>
      </c>
      <c r="H6" s="1">
        <f>SUMIF(Veranstaltungen!$T$2:$T$70,"FR",Veranstaltungen!AB$2:AB$70)</f>
        <v>0</v>
      </c>
      <c r="I6" s="1">
        <f>SUMIF(Veranstaltungen!$T$2:$T$70,"FR",Veranstaltungen!AC$2:AC$70)</f>
        <v>0</v>
      </c>
      <c r="J6" s="1">
        <f>SUMIF(Veranstaltungen!$T$2:$T$70,"FR",Veranstaltungen!AD$2:AD$70)</f>
        <v>0</v>
      </c>
      <c r="K6" s="1">
        <f>SUMIF(Veranstaltungen!$T$2:$T$70,"FR",Veranstaltungen!AE$2:AE$70)</f>
        <v>0</v>
      </c>
      <c r="L6" s="1">
        <f>SUMIF(Veranstaltungen!$T$2:$T$70,"FR",Veranstaltungen!AF$2:AF$70)</f>
        <v>0</v>
      </c>
      <c r="M6" s="1">
        <f>SUMIF(Veranstaltungen!$T$2:$T$70,"FR",Veranstaltungen!AG$2:AG$70)</f>
        <v>0</v>
      </c>
    </row>
    <row r="7" spans="1:13" ht="12.75">
      <c r="A7" s="7" t="s">
        <v>39</v>
      </c>
      <c r="B7" s="1">
        <f>SUMIF(Veranstaltungen!$T$2:$T$70,"SA",Veranstaltungen!V$2:V$70)</f>
        <v>0</v>
      </c>
      <c r="C7" s="1">
        <f>SUMIF(Veranstaltungen!$T$2:$T$70,"SA",Veranstaltungen!W$2:W$70)</f>
        <v>0</v>
      </c>
      <c r="D7" s="1">
        <f>SUMIF(Veranstaltungen!$T$2:$T$70,"SA",Veranstaltungen!X$2:X$70)</f>
        <v>0</v>
      </c>
      <c r="E7" s="1">
        <f>SUMIF(Veranstaltungen!$T$2:$T$70,"SA",Veranstaltungen!Y$2:Y$70)</f>
        <v>0</v>
      </c>
      <c r="F7" s="1">
        <f>SUMIF(Veranstaltungen!$T$2:$T$70,"SA",Veranstaltungen!Z$2:Z$70)</f>
        <v>0</v>
      </c>
      <c r="G7" s="1">
        <f>SUMIF(Veranstaltungen!$T$2:$T$70,"SA",Veranstaltungen!AA$2:AA$70)</f>
        <v>0</v>
      </c>
      <c r="H7" s="1">
        <f>SUMIF(Veranstaltungen!$T$2:$T$70,"SA",Veranstaltungen!AB$2:AB$70)</f>
        <v>0</v>
      </c>
      <c r="I7" s="1">
        <f>SUMIF(Veranstaltungen!$T$2:$T$70,"SA",Veranstaltungen!AC$2:AC$70)</f>
        <v>0</v>
      </c>
      <c r="J7" s="1">
        <f>SUMIF(Veranstaltungen!$T$2:$T$70,"SA",Veranstaltungen!AD$2:AD$70)</f>
        <v>0</v>
      </c>
      <c r="K7" s="1">
        <f>SUMIF(Veranstaltungen!$T$2:$T$70,"SA",Veranstaltungen!AE$2:AE$70)</f>
        <v>0</v>
      </c>
      <c r="L7" s="1">
        <f>SUMIF(Veranstaltungen!$T$2:$T$70,"SA",Veranstaltungen!AF$2:AF$70)</f>
        <v>0</v>
      </c>
      <c r="M7" s="1">
        <f>SUMIF(Veranstaltungen!$T$2:$T$70,"SA",Veranstaltungen!AG$2:AG$70)</f>
        <v>0</v>
      </c>
    </row>
    <row r="9" spans="1:2" ht="12.75">
      <c r="A9" s="1" t="s">
        <v>40</v>
      </c>
      <c r="B9" s="1" t="s">
        <v>7</v>
      </c>
    </row>
    <row r="11" spans="1:2" ht="12.75">
      <c r="A11" s="1" t="s">
        <v>41</v>
      </c>
      <c r="B11" s="1">
        <v>100</v>
      </c>
    </row>
    <row r="12" spans="1:2" ht="12.75">
      <c r="A12" s="1" t="s">
        <v>42</v>
      </c>
      <c r="B12" s="1">
        <v>110</v>
      </c>
    </row>
    <row r="13" spans="1:2" ht="12.75">
      <c r="A13" s="1" t="s">
        <v>43</v>
      </c>
      <c r="B13" s="1">
        <v>120</v>
      </c>
    </row>
  </sheetData>
  <sheetProtection password="CF4B" sheet="1" selectLockedCells="1" selectUnlockedCells="1"/>
  <printOptions/>
  <pageMargins left="0.26805555555555555" right="0.08333333333333333" top="0.43680555555555556" bottom="0.38125" header="0.19930555555555557" footer="0.14375"/>
  <pageSetup horizontalDpi="300" verticalDpi="300" orientation="portrait" paperSize="9" scale="10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2011-02-28T18:29:17Z</cp:lastPrinted>
  <dcterms:created xsi:type="dcterms:W3CDTF">2010-10-03T18:15:30Z</dcterms:created>
  <dcterms:modified xsi:type="dcterms:W3CDTF">2011-08-26T08:09:17Z</dcterms:modified>
  <cp:category/>
  <cp:version/>
  <cp:contentType/>
  <cp:contentStatus/>
</cp:coreProperties>
</file>